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10" yWindow="255" windowWidth="12120" windowHeight="8460"/>
  </bookViews>
  <sheets>
    <sheet name="表紙" sheetId="8" r:id="rId1"/>
    <sheet name="1ページ" sheetId="26" r:id="rId2"/>
    <sheet name="2ページ" sheetId="22" r:id="rId3"/>
    <sheet name="3ページ" sheetId="14" r:id="rId4"/>
    <sheet name="4ページ " sheetId="17" r:id="rId5"/>
    <sheet name="5ページ" sheetId="2" r:id="rId6"/>
    <sheet name="6ページ" sheetId="18" r:id="rId7"/>
    <sheet name="7ページ" sheetId="24" r:id="rId8"/>
    <sheet name="8ページ" sheetId="19" r:id="rId9"/>
    <sheet name="9ページ" sheetId="13" r:id="rId10"/>
    <sheet name="10ページ " sheetId="28" r:id="rId11"/>
    <sheet name="11ページ  " sheetId="29" r:id="rId12"/>
    <sheet name="12ページ " sheetId="30" r:id="rId13"/>
    <sheet name="13ページ " sheetId="31" r:id="rId14"/>
    <sheet name="14ページ" sheetId="25" r:id="rId15"/>
    <sheet name="15ページ" sheetId="27" r:id="rId16"/>
  </sheets>
  <definedNames>
    <definedName name="_xlnm.Print_Area" localSheetId="1">'1ページ'!$A$1:$J$40</definedName>
    <definedName name="_xlnm.Print_Area" localSheetId="4">'4ページ '!$A$1:$K$39</definedName>
    <definedName name="_xlnm.Print_Area" localSheetId="8">'8ページ'!$A$1:$I$31</definedName>
    <definedName name="_xlnm.Print_Area" localSheetId="9">'9ページ'!$A$1:$K$30</definedName>
    <definedName name="_xlnm.Print_Area" localSheetId="0">表紙!$A$1:$J$41</definedName>
  </definedNames>
  <calcPr calcId="145621"/>
</workbook>
</file>

<file path=xl/calcChain.xml><?xml version="1.0" encoding="utf-8"?>
<calcChain xmlns="http://schemas.openxmlformats.org/spreadsheetml/2006/main">
  <c r="C4" i="18" l="1"/>
  <c r="G15" i="27" l="1"/>
  <c r="G14" i="27"/>
  <c r="G7" i="27"/>
  <c r="F7" i="27"/>
  <c r="G6" i="27"/>
  <c r="F6" i="27"/>
  <c r="G3" i="27"/>
  <c r="F3" i="27"/>
  <c r="C27" i="19" l="1"/>
  <c r="H13" i="19"/>
  <c r="F13" i="19"/>
  <c r="C13" i="19"/>
  <c r="B27" i="19"/>
  <c r="E13" i="19"/>
  <c r="B13" i="19"/>
  <c r="K8" i="13"/>
  <c r="H9" i="19"/>
  <c r="K10" i="13"/>
  <c r="H11" i="19"/>
  <c r="K11" i="13"/>
  <c r="H12" i="19"/>
  <c r="K9" i="13"/>
  <c r="H10" i="19"/>
  <c r="H8" i="19"/>
  <c r="K6" i="13"/>
  <c r="H7" i="19"/>
  <c r="K12" i="13"/>
  <c r="H14" i="19"/>
  <c r="K5" i="13"/>
  <c r="F19" i="13"/>
  <c r="H6" i="19"/>
  <c r="J18" i="13"/>
  <c r="J4" i="13"/>
  <c r="K4" i="13"/>
  <c r="H5" i="19"/>
  <c r="F40" i="25" l="1"/>
  <c r="E40" i="25"/>
  <c r="F36" i="25"/>
  <c r="E36" i="25"/>
  <c r="F33" i="25"/>
  <c r="E33" i="25"/>
  <c r="F55" i="25"/>
  <c r="E55" i="25"/>
  <c r="F59" i="25"/>
  <c r="E59" i="25"/>
  <c r="F58" i="25"/>
  <c r="E58" i="25"/>
  <c r="F54" i="25"/>
  <c r="E54" i="25"/>
  <c r="F51" i="25"/>
  <c r="E51" i="25"/>
  <c r="F45" i="25"/>
  <c r="E45" i="25"/>
  <c r="F41" i="25"/>
  <c r="E41" i="25"/>
  <c r="F48" i="25"/>
  <c r="E48" i="25"/>
  <c r="F37" i="25"/>
  <c r="E37" i="25"/>
  <c r="F35" i="25"/>
  <c r="E35" i="25"/>
  <c r="F34" i="25"/>
  <c r="E34" i="25"/>
  <c r="F42" i="25"/>
  <c r="E42" i="25"/>
  <c r="F37" i="17" l="1"/>
  <c r="J19" i="26" l="1"/>
  <c r="J15" i="26" l="1"/>
  <c r="F10" i="22" l="1"/>
  <c r="C10" i="22"/>
  <c r="B13" i="2" l="1"/>
  <c r="B33" i="22"/>
  <c r="B34" i="22"/>
  <c r="B35" i="22"/>
  <c r="B36" i="22"/>
  <c r="B37" i="22"/>
  <c r="B38" i="22"/>
  <c r="B39" i="22"/>
  <c r="B31" i="22"/>
  <c r="B30" i="22"/>
  <c r="B29" i="22"/>
  <c r="D32" i="22" l="1"/>
  <c r="C32" i="22"/>
  <c r="G8" i="22"/>
  <c r="F8" i="22"/>
  <c r="D8" i="22"/>
  <c r="C8" i="22"/>
  <c r="D14" i="22" l="1"/>
  <c r="C14" i="22"/>
  <c r="J19" i="22"/>
  <c r="D19" i="22" l="1"/>
  <c r="D17" i="22" l="1"/>
  <c r="C17" i="22"/>
  <c r="G14" i="22" l="1"/>
  <c r="F14" i="22"/>
  <c r="H17" i="22" l="1"/>
  <c r="G17" i="22"/>
  <c r="F17" i="22"/>
  <c r="G13" i="19" l="1"/>
  <c r="E15" i="19"/>
  <c r="B15" i="19"/>
  <c r="K24" i="13"/>
  <c r="K23" i="13"/>
  <c r="J27" i="13"/>
  <c r="K13" i="13"/>
  <c r="K18" i="13"/>
  <c r="H15" i="19"/>
  <c r="E50" i="14"/>
  <c r="F16" i="22" s="1"/>
  <c r="J16" i="22" s="1"/>
  <c r="B50" i="14"/>
  <c r="C16" i="22" s="1"/>
  <c r="J8" i="22"/>
  <c r="E8" i="22"/>
  <c r="F13" i="2"/>
  <c r="B16" i="2"/>
  <c r="E14" i="22"/>
  <c r="E10" i="22"/>
  <c r="J14" i="22"/>
  <c r="J10" i="22"/>
  <c r="H16" i="22"/>
  <c r="D4" i="18"/>
  <c r="K22" i="13"/>
  <c r="H18" i="22"/>
  <c r="B13" i="14"/>
  <c r="K13" i="14"/>
  <c r="H8" i="17"/>
  <c r="H6" i="17"/>
  <c r="K7" i="14"/>
  <c r="K9" i="14"/>
  <c r="J12" i="22"/>
  <c r="K10" i="14"/>
  <c r="K8" i="14"/>
  <c r="J11" i="22"/>
  <c r="K5" i="14"/>
  <c r="J7" i="22"/>
  <c r="J12" i="14"/>
  <c r="J14" i="14" s="1"/>
  <c r="K12" i="14"/>
  <c r="J6" i="22"/>
  <c r="K4" i="14"/>
  <c r="K3" i="14"/>
  <c r="C14" i="14"/>
  <c r="I14" i="14"/>
  <c r="F14" i="14"/>
  <c r="B21" i="22"/>
  <c r="I5" i="22" s="1"/>
  <c r="I18" i="22" s="1"/>
  <c r="B32" i="22"/>
  <c r="F7" i="2"/>
  <c r="F4" i="2"/>
  <c r="F5" i="2"/>
  <c r="F6" i="2"/>
  <c r="F8" i="2"/>
  <c r="F9" i="2"/>
  <c r="F10" i="2"/>
  <c r="F11" i="2"/>
  <c r="F12" i="2"/>
  <c r="F14" i="2"/>
  <c r="F15" i="2"/>
  <c r="E16" i="2"/>
  <c r="D16" i="2"/>
  <c r="C16" i="2"/>
  <c r="G36" i="17"/>
  <c r="G27" i="17"/>
  <c r="D27" i="17"/>
  <c r="J36" i="17"/>
  <c r="J27" i="17"/>
  <c r="K37" i="17"/>
  <c r="J24" i="17"/>
  <c r="J25" i="17"/>
  <c r="J26" i="17"/>
  <c r="J28" i="17"/>
  <c r="J29" i="17"/>
  <c r="J30" i="17"/>
  <c r="J31" i="17"/>
  <c r="J32" i="17"/>
  <c r="J33" i="17"/>
  <c r="J34" i="17"/>
  <c r="I37" i="17"/>
  <c r="H37" i="17"/>
  <c r="G24" i="17"/>
  <c r="G25" i="17"/>
  <c r="G26" i="17"/>
  <c r="G28" i="17"/>
  <c r="G29" i="17"/>
  <c r="G30" i="17"/>
  <c r="G31" i="17"/>
  <c r="G32" i="17"/>
  <c r="G33" i="17"/>
  <c r="G34" i="17"/>
  <c r="E37" i="17"/>
  <c r="D37" i="17"/>
  <c r="D34" i="17"/>
  <c r="D33" i="17"/>
  <c r="D32" i="17"/>
  <c r="D31" i="17"/>
  <c r="D30" i="17"/>
  <c r="D29" i="17"/>
  <c r="D28" i="17"/>
  <c r="D26" i="17"/>
  <c r="D25" i="17"/>
  <c r="D24" i="17"/>
  <c r="E29" i="22"/>
  <c r="G29" i="22" s="1"/>
  <c r="E30" i="22"/>
  <c r="E31" i="22"/>
  <c r="E32" i="22"/>
  <c r="E33" i="22"/>
  <c r="G33" i="22"/>
  <c r="E34" i="22"/>
  <c r="G34" i="22" s="1"/>
  <c r="E35" i="22"/>
  <c r="G35" i="22"/>
  <c r="E36" i="22"/>
  <c r="G36" i="22" s="1"/>
  <c r="E37" i="22"/>
  <c r="G37" i="22" s="1"/>
  <c r="E38" i="22"/>
  <c r="G38" i="22" s="1"/>
  <c r="E39" i="22"/>
  <c r="G39" i="22"/>
  <c r="B41" i="22"/>
  <c r="G31" i="22"/>
  <c r="D5" i="19"/>
  <c r="D6" i="19"/>
  <c r="D14" i="19"/>
  <c r="D7" i="19"/>
  <c r="D8" i="19"/>
  <c r="D10" i="19"/>
  <c r="D12" i="19"/>
  <c r="D11" i="19"/>
  <c r="D9" i="19"/>
  <c r="D19" i="19"/>
  <c r="D20" i="19"/>
  <c r="D28" i="19"/>
  <c r="D21" i="19"/>
  <c r="D22" i="19"/>
  <c r="D24" i="19"/>
  <c r="D26" i="19"/>
  <c r="D25" i="19"/>
  <c r="D23" i="19"/>
  <c r="D27" i="19"/>
  <c r="J17" i="22"/>
  <c r="J15" i="22"/>
  <c r="J9" i="22"/>
  <c r="J13" i="22"/>
  <c r="K50" i="14"/>
  <c r="H50" i="14"/>
  <c r="I50" i="14"/>
  <c r="I40" i="22" s="1"/>
  <c r="D40" i="22" s="1"/>
  <c r="D42" i="22" s="1"/>
  <c r="F50" i="14"/>
  <c r="G16" i="22" s="1"/>
  <c r="G18" i="22" s="1"/>
  <c r="C50" i="14"/>
  <c r="D16" i="22" s="1"/>
  <c r="J36" i="26"/>
  <c r="J29" i="26"/>
  <c r="J28" i="26"/>
  <c r="E5" i="22"/>
  <c r="E6" i="22"/>
  <c r="E7" i="22"/>
  <c r="E9" i="22"/>
  <c r="E11" i="22"/>
  <c r="E12" i="22"/>
  <c r="E13" i="22"/>
  <c r="E15" i="22"/>
  <c r="E16" i="22"/>
  <c r="E17" i="22"/>
  <c r="G14" i="14"/>
  <c r="B9" i="17"/>
  <c r="C9" i="17"/>
  <c r="J9" i="17"/>
  <c r="I9" i="17"/>
  <c r="K25" i="13"/>
  <c r="D9" i="18"/>
  <c r="H7" i="17"/>
  <c r="H5" i="17"/>
  <c r="H4" i="17"/>
  <c r="E9" i="17"/>
  <c r="G9" i="17"/>
  <c r="H9" i="17" s="1"/>
  <c r="D5" i="17"/>
  <c r="D6" i="17"/>
  <c r="D7" i="17"/>
  <c r="D8" i="17"/>
  <c r="D4" i="17"/>
  <c r="E45" i="2"/>
  <c r="E46" i="2"/>
  <c r="K11" i="14"/>
  <c r="K6" i="14"/>
  <c r="C11" i="18"/>
  <c r="D3" i="18"/>
  <c r="D5" i="18"/>
  <c r="D6" i="18"/>
  <c r="D7" i="18"/>
  <c r="D8" i="18"/>
  <c r="D10" i="18"/>
  <c r="B11" i="18"/>
  <c r="K20" i="13"/>
  <c r="K21" i="13"/>
  <c r="K26" i="13"/>
  <c r="G5" i="19"/>
  <c r="G6" i="19"/>
  <c r="G7" i="19"/>
  <c r="G8" i="19"/>
  <c r="G9" i="19"/>
  <c r="G10" i="19"/>
  <c r="G11" i="19"/>
  <c r="G12" i="19"/>
  <c r="G14" i="19"/>
  <c r="F15" i="19"/>
  <c r="B29" i="19"/>
  <c r="C29" i="19"/>
  <c r="B18" i="17"/>
  <c r="J14" i="17"/>
  <c r="F14" i="17"/>
  <c r="C14" i="17"/>
  <c r="B36" i="2"/>
  <c r="E14" i="14"/>
  <c r="H14" i="14"/>
  <c r="D27" i="13"/>
  <c r="E27" i="13"/>
  <c r="G27" i="13"/>
  <c r="H27" i="13"/>
  <c r="C27" i="13"/>
  <c r="B27" i="13"/>
  <c r="I13" i="13"/>
  <c r="J13" i="13"/>
  <c r="C13" i="13"/>
  <c r="D13" i="13"/>
  <c r="E13" i="13"/>
  <c r="F13" i="13"/>
  <c r="G13" i="13"/>
  <c r="H13" i="13"/>
  <c r="B13" i="13"/>
  <c r="E23" i="2"/>
  <c r="D14" i="14"/>
  <c r="B14" i="14"/>
  <c r="C15" i="19"/>
  <c r="F9" i="17"/>
  <c r="F18" i="22"/>
  <c r="E41" i="22"/>
  <c r="G41" i="22" s="1"/>
  <c r="K19" i="13"/>
  <c r="F27" i="13"/>
  <c r="D29" i="19" l="1"/>
  <c r="J9" i="26" s="1"/>
  <c r="J30" i="26" s="1"/>
  <c r="G37" i="17"/>
  <c r="J50" i="14"/>
  <c r="H40" i="22"/>
  <c r="I42" i="22"/>
  <c r="D11" i="18"/>
  <c r="J37" i="17"/>
  <c r="K14" i="14"/>
  <c r="G50" i="14"/>
  <c r="D50" i="14"/>
  <c r="G30" i="22"/>
  <c r="D9" i="17"/>
  <c r="J5" i="22"/>
  <c r="J18" i="22" s="1"/>
  <c r="F16" i="2"/>
  <c r="G15" i="19"/>
  <c r="E18" i="22"/>
  <c r="D18" i="22"/>
  <c r="C18" i="22"/>
  <c r="D13" i="19"/>
  <c r="D15" i="19" s="1"/>
  <c r="J10" i="26" s="1"/>
  <c r="I27" i="13"/>
  <c r="K27" i="13" s="1"/>
  <c r="C40" i="22" l="1"/>
  <c r="E40" i="22"/>
  <c r="E42" i="22" s="1"/>
  <c r="J5" i="26" s="1"/>
  <c r="J33" i="26" s="1"/>
  <c r="H42" i="22"/>
  <c r="J8" i="26"/>
  <c r="J6" i="26"/>
  <c r="J7" i="26"/>
  <c r="J18" i="26"/>
  <c r="J31" i="26"/>
  <c r="B40" i="22" l="1"/>
  <c r="B42" i="22" s="1"/>
  <c r="J4" i="26" s="1"/>
  <c r="J32" i="26" s="1"/>
  <c r="C42" i="22"/>
  <c r="J38" i="26"/>
  <c r="J37" i="26"/>
  <c r="J35" i="26"/>
  <c r="J27" i="26"/>
  <c r="J39" i="26"/>
  <c r="J34" i="26"/>
  <c r="J40" i="26"/>
</calcChain>
</file>

<file path=xl/sharedStrings.xml><?xml version="1.0" encoding="utf-8"?>
<sst xmlns="http://schemas.openxmlformats.org/spreadsheetml/2006/main" count="909" uniqueCount="621">
  <si>
    <t>職場体験（中学生）</t>
    <rPh sb="0" eb="2">
      <t>ショクバ</t>
    </rPh>
    <rPh sb="2" eb="4">
      <t>タイケン</t>
    </rPh>
    <phoneticPr fontId="2"/>
  </si>
  <si>
    <t>資料名</t>
    <rPh sb="0" eb="2">
      <t>シリョウ</t>
    </rPh>
    <rPh sb="2" eb="3">
      <t>メイ</t>
    </rPh>
    <phoneticPr fontId="2"/>
  </si>
  <si>
    <t>利用方法・用途</t>
    <rPh sb="0" eb="2">
      <t>リヨウ</t>
    </rPh>
    <rPh sb="2" eb="4">
      <t>ホウホウ</t>
    </rPh>
    <rPh sb="5" eb="7">
      <t>ヨウト</t>
    </rPh>
    <phoneticPr fontId="2"/>
  </si>
  <si>
    <t>　　　　灘崎図書館</t>
    <rPh sb="4" eb="6">
      <t>ナダサキ</t>
    </rPh>
    <rPh sb="6" eb="9">
      <t>トショカン</t>
    </rPh>
    <phoneticPr fontId="2"/>
  </si>
  <si>
    <t>視察（他自治体職員）</t>
    <rPh sb="0" eb="2">
      <t>シサツ</t>
    </rPh>
    <rPh sb="3" eb="4">
      <t>タ</t>
    </rPh>
    <rPh sb="4" eb="7">
      <t>ジチタイ</t>
    </rPh>
    <rPh sb="7" eb="9">
      <t>ショクイン</t>
    </rPh>
    <phoneticPr fontId="2"/>
  </si>
  <si>
    <t>　　　　伊島図書館</t>
    <rPh sb="4" eb="5">
      <t>イ</t>
    </rPh>
    <rPh sb="5" eb="6">
      <t>シマ</t>
    </rPh>
    <rPh sb="6" eb="9">
      <t>トショカン</t>
    </rPh>
    <phoneticPr fontId="2"/>
  </si>
  <si>
    <t>ビデオ</t>
    <phoneticPr fontId="2"/>
  </si>
  <si>
    <t>ＣＤ</t>
    <phoneticPr fontId="2"/>
  </si>
  <si>
    <t>（４）マイクロフィルム</t>
    <phoneticPr fontId="2"/>
  </si>
  <si>
    <t>ＢＭ</t>
    <phoneticPr fontId="2"/>
  </si>
  <si>
    <t>Web
ＯＰＡＣ</t>
    <phoneticPr fontId="2"/>
  </si>
  <si>
    <t>AV</t>
    <phoneticPr fontId="2"/>
  </si>
  <si>
    <t>ふれあい</t>
    <phoneticPr fontId="2"/>
  </si>
  <si>
    <t>-</t>
    <phoneticPr fontId="2"/>
  </si>
  <si>
    <t>中央図書館１日平均入館者数</t>
    <phoneticPr fontId="2"/>
  </si>
  <si>
    <t>Ｂ</t>
    <phoneticPr fontId="2"/>
  </si>
  <si>
    <t>Ｃ</t>
    <phoneticPr fontId="2"/>
  </si>
  <si>
    <t>Ｄ</t>
    <phoneticPr fontId="2"/>
  </si>
  <si>
    <t>個人貸出冊数</t>
    <phoneticPr fontId="2"/>
  </si>
  <si>
    <t>Ｅ</t>
    <phoneticPr fontId="2"/>
  </si>
  <si>
    <t>Ｆ</t>
    <phoneticPr fontId="2"/>
  </si>
  <si>
    <t>Ｇ</t>
    <phoneticPr fontId="2"/>
  </si>
  <si>
    <t>Ｈ</t>
    <phoneticPr fontId="2"/>
  </si>
  <si>
    <t>Ｌ</t>
    <phoneticPr fontId="2"/>
  </si>
  <si>
    <t>Ｍ</t>
    <phoneticPr fontId="2"/>
  </si>
  <si>
    <t>ＢＭ*3</t>
    <phoneticPr fontId="2"/>
  </si>
  <si>
    <t>見学（園児・児童）</t>
    <rPh sb="0" eb="2">
      <t>ケンガク</t>
    </rPh>
    <rPh sb="3" eb="5">
      <t>エンジ</t>
    </rPh>
    <rPh sb="6" eb="8">
      <t>ジドウ</t>
    </rPh>
    <phoneticPr fontId="2"/>
  </si>
  <si>
    <t>予約ベスト</t>
    <rPh sb="0" eb="2">
      <t>ヨヤク</t>
    </rPh>
    <phoneticPr fontId="2"/>
  </si>
  <si>
    <t>貸出ベスト</t>
    <rPh sb="0" eb="2">
      <t>カシダシ</t>
    </rPh>
    <phoneticPr fontId="2"/>
  </si>
  <si>
    <t>中央</t>
    <rPh sb="0" eb="2">
      <t>チュウオウ</t>
    </rPh>
    <phoneticPr fontId="2"/>
  </si>
  <si>
    <t>幸町</t>
    <rPh sb="0" eb="2">
      <t>サイワイチョウ</t>
    </rPh>
    <phoneticPr fontId="2"/>
  </si>
  <si>
    <t>西大寺</t>
    <rPh sb="0" eb="3">
      <t>サイダイジ</t>
    </rPh>
    <phoneticPr fontId="2"/>
  </si>
  <si>
    <t>浦安</t>
    <rPh sb="0" eb="2">
      <t>ウラヤス</t>
    </rPh>
    <phoneticPr fontId="2"/>
  </si>
  <si>
    <t>伊島</t>
    <rPh sb="0" eb="2">
      <t>イシマ</t>
    </rPh>
    <phoneticPr fontId="2"/>
  </si>
  <si>
    <t>足守</t>
    <rPh sb="0" eb="2">
      <t>アシモリ</t>
    </rPh>
    <phoneticPr fontId="2"/>
  </si>
  <si>
    <t>公民館</t>
    <rPh sb="0" eb="3">
      <t>コウミンカン</t>
    </rPh>
    <phoneticPr fontId="2"/>
  </si>
  <si>
    <t>計</t>
    <rPh sb="0" eb="1">
      <t>ケイ</t>
    </rPh>
    <phoneticPr fontId="2"/>
  </si>
  <si>
    <t>開館日数</t>
    <rPh sb="0" eb="2">
      <t>カイカン</t>
    </rPh>
    <rPh sb="2" eb="4">
      <t>ニッスウ</t>
    </rPh>
    <phoneticPr fontId="2"/>
  </si>
  <si>
    <t>個人貸出人数</t>
    <rPh sb="0" eb="4">
      <t>コジンカシダシ</t>
    </rPh>
    <rPh sb="4" eb="6">
      <t>ニンズウ</t>
    </rPh>
    <phoneticPr fontId="2"/>
  </si>
  <si>
    <t>一般</t>
    <rPh sb="0" eb="2">
      <t>イッパン</t>
    </rPh>
    <phoneticPr fontId="2"/>
  </si>
  <si>
    <t>児童</t>
    <rPh sb="0" eb="2">
      <t>ジドウ</t>
    </rPh>
    <phoneticPr fontId="2"/>
  </si>
  <si>
    <t>個人貸出冊数</t>
    <rPh sb="0" eb="4">
      <t>コジンカシダシ</t>
    </rPh>
    <rPh sb="4" eb="5">
      <t>サツ</t>
    </rPh>
    <rPh sb="5" eb="6">
      <t>スウ</t>
    </rPh>
    <phoneticPr fontId="2"/>
  </si>
  <si>
    <t>貸出冊数</t>
    <rPh sb="0" eb="3">
      <t>カシダシサツ</t>
    </rPh>
    <rPh sb="3" eb="4">
      <t>スウ</t>
    </rPh>
    <phoneticPr fontId="2"/>
  </si>
  <si>
    <t>口頭</t>
    <rPh sb="0" eb="2">
      <t>コウトウ</t>
    </rPh>
    <phoneticPr fontId="2"/>
  </si>
  <si>
    <t>電話</t>
    <rPh sb="0" eb="2">
      <t>デンワ</t>
    </rPh>
    <phoneticPr fontId="2"/>
  </si>
  <si>
    <t>文書</t>
    <rPh sb="0" eb="2">
      <t>ブンショ</t>
    </rPh>
    <phoneticPr fontId="2"/>
  </si>
  <si>
    <t>一般書</t>
    <rPh sb="0" eb="3">
      <t>イッパンショ</t>
    </rPh>
    <phoneticPr fontId="2"/>
  </si>
  <si>
    <t>児童書</t>
    <rPh sb="0" eb="3">
      <t>ジドウショ</t>
    </rPh>
    <phoneticPr fontId="2"/>
  </si>
  <si>
    <t>利用人数</t>
    <rPh sb="0" eb="2">
      <t>リヨウ</t>
    </rPh>
    <rPh sb="2" eb="4">
      <t>ニンズウ</t>
    </rPh>
    <phoneticPr fontId="2"/>
  </si>
  <si>
    <t>貸出人数</t>
    <rPh sb="0" eb="2">
      <t>カシダシ</t>
    </rPh>
    <rPh sb="2" eb="4">
      <t>ニンズウ</t>
    </rPh>
    <phoneticPr fontId="2"/>
  </si>
  <si>
    <t>岡南</t>
    <rPh sb="0" eb="2">
      <t>コウナン</t>
    </rPh>
    <phoneticPr fontId="2"/>
  </si>
  <si>
    <t>岡西</t>
    <rPh sb="0" eb="1">
      <t>オカ</t>
    </rPh>
    <rPh sb="1" eb="2">
      <t>ニシ</t>
    </rPh>
    <phoneticPr fontId="2"/>
  </si>
  <si>
    <t>北</t>
    <rPh sb="0" eb="1">
      <t>キタ</t>
    </rPh>
    <phoneticPr fontId="2"/>
  </si>
  <si>
    <t>上南</t>
    <rPh sb="0" eb="1">
      <t>ジョウ</t>
    </rPh>
    <rPh sb="1" eb="2">
      <t>ナン</t>
    </rPh>
    <phoneticPr fontId="2"/>
  </si>
  <si>
    <t>一宮</t>
    <rPh sb="0" eb="2">
      <t>イチノミヤ</t>
    </rPh>
    <phoneticPr fontId="2"/>
  </si>
  <si>
    <t>津高</t>
    <rPh sb="0" eb="1">
      <t>ツ</t>
    </rPh>
    <rPh sb="1" eb="2">
      <t>タカ</t>
    </rPh>
    <phoneticPr fontId="2"/>
  </si>
  <si>
    <t>高松</t>
    <rPh sb="0" eb="2">
      <t>タカマツ</t>
    </rPh>
    <phoneticPr fontId="2"/>
  </si>
  <si>
    <t>妹尾</t>
    <rPh sb="0" eb="2">
      <t>セノオ</t>
    </rPh>
    <phoneticPr fontId="2"/>
  </si>
  <si>
    <t>福田</t>
    <rPh sb="0" eb="1">
      <t>フク</t>
    </rPh>
    <rPh sb="1" eb="2">
      <t>タ</t>
    </rPh>
    <phoneticPr fontId="2"/>
  </si>
  <si>
    <t>上道</t>
    <rPh sb="0" eb="1">
      <t>ジョウ</t>
    </rPh>
    <rPh sb="1" eb="2">
      <t>ドウ</t>
    </rPh>
    <phoneticPr fontId="2"/>
  </si>
  <si>
    <t>興除</t>
    <rPh sb="0" eb="1">
      <t>コウ</t>
    </rPh>
    <rPh sb="1" eb="2">
      <t>ジョ</t>
    </rPh>
    <phoneticPr fontId="2"/>
  </si>
  <si>
    <t>藤田</t>
    <rPh sb="0" eb="2">
      <t>フジタ</t>
    </rPh>
    <phoneticPr fontId="2"/>
  </si>
  <si>
    <t>東</t>
    <rPh sb="0" eb="1">
      <t>ヒガシ</t>
    </rPh>
    <phoneticPr fontId="2"/>
  </si>
  <si>
    <t>南</t>
    <rPh sb="0" eb="1">
      <t>ミナミ</t>
    </rPh>
    <phoneticPr fontId="2"/>
  </si>
  <si>
    <t>旭東</t>
    <rPh sb="0" eb="1">
      <t>アサヒ</t>
    </rPh>
    <rPh sb="1" eb="2">
      <t>ヒガシ</t>
    </rPh>
    <phoneticPr fontId="2"/>
  </si>
  <si>
    <t>操南</t>
    <rPh sb="0" eb="1">
      <t>ソウ</t>
    </rPh>
    <rPh sb="1" eb="2">
      <t>ナン</t>
    </rPh>
    <phoneticPr fontId="2"/>
  </si>
  <si>
    <t>山南</t>
    <rPh sb="0" eb="2">
      <t>サンナン</t>
    </rPh>
    <phoneticPr fontId="2"/>
  </si>
  <si>
    <t>福浜</t>
    <rPh sb="0" eb="2">
      <t>フクハマ</t>
    </rPh>
    <phoneticPr fontId="2"/>
  </si>
  <si>
    <t>富山</t>
    <rPh sb="0" eb="2">
      <t>トミヤマ</t>
    </rPh>
    <phoneticPr fontId="2"/>
  </si>
  <si>
    <t>芳田</t>
    <rPh sb="0" eb="2">
      <t>ヨシダ</t>
    </rPh>
    <phoneticPr fontId="2"/>
  </si>
  <si>
    <t>高島</t>
    <rPh sb="0" eb="2">
      <t>タカシマ</t>
    </rPh>
    <phoneticPr fontId="2"/>
  </si>
  <si>
    <t>光南台</t>
    <rPh sb="0" eb="2">
      <t>コウナン</t>
    </rPh>
    <rPh sb="2" eb="3">
      <t>ダイ</t>
    </rPh>
    <phoneticPr fontId="2"/>
  </si>
  <si>
    <t>御南西</t>
    <rPh sb="0" eb="1">
      <t>ミ</t>
    </rPh>
    <rPh sb="1" eb="2">
      <t>ナン</t>
    </rPh>
    <rPh sb="2" eb="3">
      <t>ニシ</t>
    </rPh>
    <phoneticPr fontId="2"/>
  </si>
  <si>
    <t>（１）図書</t>
    <rPh sb="3" eb="5">
      <t>トショ</t>
    </rPh>
    <phoneticPr fontId="2"/>
  </si>
  <si>
    <t>除籍</t>
    <rPh sb="0" eb="2">
      <t>ジョセキ</t>
    </rPh>
    <phoneticPr fontId="2"/>
  </si>
  <si>
    <t>　</t>
    <phoneticPr fontId="2"/>
  </si>
  <si>
    <t>内訳</t>
    <rPh sb="0" eb="2">
      <t>ウチワケ</t>
    </rPh>
    <phoneticPr fontId="2"/>
  </si>
  <si>
    <t>が含まれる。</t>
    <rPh sb="1" eb="2">
      <t>フク</t>
    </rPh>
    <phoneticPr fontId="2"/>
  </si>
  <si>
    <t>登録者数</t>
    <rPh sb="0" eb="3">
      <t>トウロクシャ</t>
    </rPh>
    <rPh sb="3" eb="4">
      <t>スウ</t>
    </rPh>
    <phoneticPr fontId="2"/>
  </si>
  <si>
    <t>本年度購入冊数</t>
    <rPh sb="0" eb="3">
      <t>ホンネンド</t>
    </rPh>
    <rPh sb="3" eb="5">
      <t>コウニュウ</t>
    </rPh>
    <rPh sb="5" eb="7">
      <t>サッスウ</t>
    </rPh>
    <phoneticPr fontId="2"/>
  </si>
  <si>
    <t>本年度受入冊数</t>
    <rPh sb="0" eb="3">
      <t>ホンネンド</t>
    </rPh>
    <rPh sb="3" eb="5">
      <t>ウケイレ</t>
    </rPh>
    <rPh sb="5" eb="6">
      <t>サツ</t>
    </rPh>
    <rPh sb="6" eb="7">
      <t>スウ</t>
    </rPh>
    <phoneticPr fontId="2"/>
  </si>
  <si>
    <t>本年度末蔵書冊数</t>
    <rPh sb="0" eb="3">
      <t>ホンネンド</t>
    </rPh>
    <rPh sb="3" eb="4">
      <t>マツ</t>
    </rPh>
    <rPh sb="4" eb="6">
      <t>ゾウショ</t>
    </rPh>
    <rPh sb="6" eb="7">
      <t>サツ</t>
    </rPh>
    <rPh sb="7" eb="8">
      <t>スウ</t>
    </rPh>
    <phoneticPr fontId="2"/>
  </si>
  <si>
    <t>購入タイトル数</t>
    <rPh sb="0" eb="2">
      <t>コウニュウ</t>
    </rPh>
    <rPh sb="6" eb="7">
      <t>スウ</t>
    </rPh>
    <phoneticPr fontId="2"/>
  </si>
  <si>
    <t>雑誌</t>
    <rPh sb="0" eb="2">
      <t>ザッシ</t>
    </rPh>
    <phoneticPr fontId="2"/>
  </si>
  <si>
    <t>新聞</t>
    <rPh sb="0" eb="2">
      <t>シンブン</t>
    </rPh>
    <phoneticPr fontId="2"/>
  </si>
  <si>
    <t>（３）視聴覚資料</t>
    <rPh sb="3" eb="6">
      <t>シチョウカク</t>
    </rPh>
    <rPh sb="6" eb="8">
      <t>シリョウ</t>
    </rPh>
    <phoneticPr fontId="2"/>
  </si>
  <si>
    <t>本年度受入点数</t>
    <rPh sb="0" eb="3">
      <t>ホンネンド</t>
    </rPh>
    <rPh sb="3" eb="5">
      <t>ウケイレ</t>
    </rPh>
    <rPh sb="5" eb="7">
      <t>テンスウ</t>
    </rPh>
    <phoneticPr fontId="2"/>
  </si>
  <si>
    <t>本年度末所蔵点数</t>
    <rPh sb="0" eb="1">
      <t>ホン</t>
    </rPh>
    <rPh sb="1" eb="4">
      <t>ネンドマツ</t>
    </rPh>
    <rPh sb="4" eb="6">
      <t>ショゾウ</t>
    </rPh>
    <rPh sb="6" eb="8">
      <t>テンスウ</t>
    </rPh>
    <phoneticPr fontId="2"/>
  </si>
  <si>
    <t>施設利用</t>
    <rPh sb="0" eb="2">
      <t>シセツ</t>
    </rPh>
    <rPh sb="2" eb="4">
      <t>リヨウ</t>
    </rPh>
    <phoneticPr fontId="2"/>
  </si>
  <si>
    <t>ﾀｲﾄﾙ数計</t>
    <rPh sb="4" eb="5">
      <t>スウ</t>
    </rPh>
    <rPh sb="5" eb="6">
      <t>ケイ</t>
    </rPh>
    <phoneticPr fontId="2"/>
  </si>
  <si>
    <t>回数</t>
    <rPh sb="0" eb="2">
      <t>カイスウ</t>
    </rPh>
    <phoneticPr fontId="2"/>
  </si>
  <si>
    <t>参加人数</t>
    <rPh sb="0" eb="2">
      <t>サンカ</t>
    </rPh>
    <rPh sb="2" eb="4">
      <t>ニンズウ</t>
    </rPh>
    <phoneticPr fontId="2"/>
  </si>
  <si>
    <t>中央図書館（２階展示コーナー）　</t>
    <rPh sb="0" eb="2">
      <t>チュウオウ</t>
    </rPh>
    <rPh sb="2" eb="5">
      <t>トショカン</t>
    </rPh>
    <rPh sb="7" eb="8">
      <t>カイ</t>
    </rPh>
    <rPh sb="8" eb="10">
      <t>テンジ</t>
    </rPh>
    <phoneticPr fontId="2"/>
  </si>
  <si>
    <t>岡山市立図書館</t>
    <rPh sb="0" eb="2">
      <t>オカヤマ</t>
    </rPh>
    <rPh sb="2" eb="4">
      <t>シリツ</t>
    </rPh>
    <rPh sb="4" eb="7">
      <t>トショカン</t>
    </rPh>
    <phoneticPr fontId="2"/>
  </si>
  <si>
    <t>中央図書館</t>
    <rPh sb="0" eb="5">
      <t>チュウオウトショカン</t>
    </rPh>
    <phoneticPr fontId="2"/>
  </si>
  <si>
    <t>幸町図書館</t>
    <rPh sb="0" eb="2">
      <t>サイワイチョウ</t>
    </rPh>
    <rPh sb="2" eb="5">
      <t>トショカン</t>
    </rPh>
    <phoneticPr fontId="2"/>
  </si>
  <si>
    <t>浦安総合公園図書館</t>
    <rPh sb="0" eb="2">
      <t>ウラヤス</t>
    </rPh>
    <rPh sb="2" eb="4">
      <t>ソウゴウ</t>
    </rPh>
    <rPh sb="4" eb="6">
      <t>コウエン</t>
    </rPh>
    <rPh sb="6" eb="9">
      <t>トショカン</t>
    </rPh>
    <phoneticPr fontId="2"/>
  </si>
  <si>
    <t>伊島図書館</t>
    <rPh sb="0" eb="1">
      <t>イ</t>
    </rPh>
    <rPh sb="1" eb="2">
      <t>シマ</t>
    </rPh>
    <rPh sb="2" eb="5">
      <t>トショカン</t>
    </rPh>
    <phoneticPr fontId="2"/>
  </si>
  <si>
    <t>足守図書館</t>
    <rPh sb="0" eb="2">
      <t>アシモリ</t>
    </rPh>
    <rPh sb="2" eb="5">
      <t>トショカン</t>
    </rPh>
    <phoneticPr fontId="2"/>
  </si>
  <si>
    <t>蔵書冊数（図書のみ）</t>
    <rPh sb="0" eb="1">
      <t>ゾウ</t>
    </rPh>
    <rPh sb="1" eb="3">
      <t>ショサツ</t>
    </rPh>
    <rPh sb="3" eb="4">
      <t>スウ</t>
    </rPh>
    <rPh sb="5" eb="7">
      <t>トショ</t>
    </rPh>
    <phoneticPr fontId="2"/>
  </si>
  <si>
    <t>購入図書冊数</t>
    <rPh sb="0" eb="2">
      <t>コウニュウ</t>
    </rPh>
    <rPh sb="2" eb="4">
      <t>トショ</t>
    </rPh>
    <rPh sb="4" eb="5">
      <t>サツ</t>
    </rPh>
    <rPh sb="5" eb="6">
      <t>スウ</t>
    </rPh>
    <phoneticPr fontId="2"/>
  </si>
  <si>
    <t>購入図書の平均単価</t>
    <rPh sb="0" eb="2">
      <t>コウニュウ</t>
    </rPh>
    <rPh sb="2" eb="4">
      <t>トショ</t>
    </rPh>
    <rPh sb="5" eb="7">
      <t>ヘイキン</t>
    </rPh>
    <rPh sb="7" eb="9">
      <t>タンカ</t>
    </rPh>
    <phoneticPr fontId="2"/>
  </si>
  <si>
    <t>職員数</t>
    <rPh sb="0" eb="3">
      <t>ショクインスウ</t>
    </rPh>
    <phoneticPr fontId="2"/>
  </si>
  <si>
    <t>件数</t>
    <rPh sb="0" eb="2">
      <t>ケンスウ</t>
    </rPh>
    <phoneticPr fontId="2"/>
  </si>
  <si>
    <t>　　　　中央図書館</t>
    <rPh sb="4" eb="6">
      <t>チュウオウ</t>
    </rPh>
    <rPh sb="6" eb="9">
      <t>トショカン</t>
    </rPh>
    <phoneticPr fontId="2"/>
  </si>
  <si>
    <t>御津図書館</t>
    <rPh sb="0" eb="2">
      <t>ミツ</t>
    </rPh>
    <rPh sb="2" eb="5">
      <t>トショカン</t>
    </rPh>
    <phoneticPr fontId="2"/>
  </si>
  <si>
    <t>御津</t>
    <rPh sb="0" eb="2">
      <t>ミツ</t>
    </rPh>
    <phoneticPr fontId="2"/>
  </si>
  <si>
    <t>灘崎</t>
    <rPh sb="0" eb="2">
      <t>ナダサキ</t>
    </rPh>
    <phoneticPr fontId="2"/>
  </si>
  <si>
    <t>相互貸借</t>
    <rPh sb="0" eb="2">
      <t>ソウゴ</t>
    </rPh>
    <rPh sb="2" eb="4">
      <t>タイシャク</t>
    </rPh>
    <phoneticPr fontId="2"/>
  </si>
  <si>
    <t>他ＡＶ資料</t>
    <rPh sb="0" eb="1">
      <t>タ</t>
    </rPh>
    <rPh sb="3" eb="5">
      <t>シリョウ</t>
    </rPh>
    <phoneticPr fontId="2"/>
  </si>
  <si>
    <t>大元</t>
    <rPh sb="0" eb="2">
      <t>オオモト</t>
    </rPh>
    <phoneticPr fontId="2"/>
  </si>
  <si>
    <t>新規登録者数</t>
    <rPh sb="0" eb="2">
      <t>シンキ</t>
    </rPh>
    <rPh sb="2" eb="5">
      <t>トウロクシャ</t>
    </rPh>
    <rPh sb="5" eb="6">
      <t>スウ</t>
    </rPh>
    <phoneticPr fontId="2"/>
  </si>
  <si>
    <t>ＣＤ－ＲＯＭ</t>
    <phoneticPr fontId="2"/>
  </si>
  <si>
    <t>個人貸出冊数（ＡＶを除く）</t>
    <rPh sb="0" eb="2">
      <t>コジン</t>
    </rPh>
    <rPh sb="2" eb="5">
      <t>カシダシサツ</t>
    </rPh>
    <rPh sb="5" eb="6">
      <t>スウ</t>
    </rPh>
    <rPh sb="10" eb="11">
      <t>ノゾ</t>
    </rPh>
    <phoneticPr fontId="2"/>
  </si>
  <si>
    <t>建部</t>
    <rPh sb="0" eb="2">
      <t>タケベ</t>
    </rPh>
    <phoneticPr fontId="2"/>
  </si>
  <si>
    <t>瀬戸</t>
    <rPh sb="0" eb="2">
      <t>セト</t>
    </rPh>
    <phoneticPr fontId="2"/>
  </si>
  <si>
    <t>窓口</t>
    <rPh sb="0" eb="2">
      <t>マドグチ</t>
    </rPh>
    <phoneticPr fontId="2"/>
  </si>
  <si>
    <t>館内ＯＰＡＣ</t>
    <rPh sb="0" eb="2">
      <t>カンナイ</t>
    </rPh>
    <phoneticPr fontId="2"/>
  </si>
  <si>
    <t>建部町図書館</t>
    <rPh sb="0" eb="2">
      <t>タケベ</t>
    </rPh>
    <rPh sb="2" eb="3">
      <t>チョウ</t>
    </rPh>
    <rPh sb="3" eb="6">
      <t>トショカン</t>
    </rPh>
    <phoneticPr fontId="2"/>
  </si>
  <si>
    <t>瀬戸町図書館</t>
    <rPh sb="0" eb="2">
      <t>セト</t>
    </rPh>
    <rPh sb="2" eb="3">
      <t>チョウ</t>
    </rPh>
    <rPh sb="3" eb="6">
      <t>トショカン</t>
    </rPh>
    <phoneticPr fontId="2"/>
  </si>
  <si>
    <t>　</t>
  </si>
  <si>
    <t>　　　　幸町図書館</t>
    <rPh sb="4" eb="6">
      <t>サイワイチョウ</t>
    </rPh>
    <rPh sb="6" eb="9">
      <t>トショカン</t>
    </rPh>
    <phoneticPr fontId="2"/>
  </si>
  <si>
    <t>館</t>
    <rPh sb="0" eb="1">
      <t>カン</t>
    </rPh>
    <phoneticPr fontId="2"/>
  </si>
  <si>
    <t>読書案内・レファレンス受付</t>
    <rPh sb="0" eb="2">
      <t>ドクショ</t>
    </rPh>
    <rPh sb="2" eb="4">
      <t>アンナイ</t>
    </rPh>
    <rPh sb="11" eb="13">
      <t>ウケツケ</t>
    </rPh>
    <phoneticPr fontId="2"/>
  </si>
  <si>
    <t>　　　　御津図書館</t>
    <rPh sb="4" eb="6">
      <t>ミツ</t>
    </rPh>
    <rPh sb="6" eb="9">
      <t>トショカン</t>
    </rPh>
    <phoneticPr fontId="2"/>
  </si>
  <si>
    <t>人数</t>
  </si>
  <si>
    <t>　　　　　（１）中央図書館</t>
    <rPh sb="8" eb="10">
      <t>チュウオウ</t>
    </rPh>
    <rPh sb="10" eb="13">
      <t>トショカン</t>
    </rPh>
    <phoneticPr fontId="2"/>
  </si>
  <si>
    <t>　　　　　（２）幸町図書館</t>
    <rPh sb="8" eb="10">
      <t>サイワイチョウ</t>
    </rPh>
    <rPh sb="10" eb="13">
      <t>トショカン</t>
    </rPh>
    <phoneticPr fontId="2"/>
  </si>
  <si>
    <t>（内　中央</t>
    <rPh sb="1" eb="2">
      <t>ウチ</t>
    </rPh>
    <rPh sb="3" eb="5">
      <t>チュウオウ</t>
    </rPh>
    <phoneticPr fontId="2"/>
  </si>
  <si>
    <t>（１）中央図書館２階カウンター</t>
    <rPh sb="3" eb="8">
      <t>チュウオウトショカン</t>
    </rPh>
    <rPh sb="9" eb="10">
      <t>カイ</t>
    </rPh>
    <phoneticPr fontId="2"/>
  </si>
  <si>
    <t>（２）中央図書館２階カウンター以外の読書案内・レファレンス受付分</t>
    <rPh sb="3" eb="8">
      <t>チュウオウトショカン</t>
    </rPh>
    <rPh sb="9" eb="10">
      <t>カイ</t>
    </rPh>
    <rPh sb="15" eb="17">
      <t>イガイ</t>
    </rPh>
    <rPh sb="18" eb="20">
      <t>ドクショ</t>
    </rPh>
    <rPh sb="20" eb="22">
      <t>アンナイ</t>
    </rPh>
    <rPh sb="29" eb="31">
      <t>ウケツケ</t>
    </rPh>
    <rPh sb="31" eb="32">
      <t>ブン</t>
    </rPh>
    <phoneticPr fontId="2"/>
  </si>
  <si>
    <t>岡山市北区二日市町５６番地</t>
    <rPh sb="3" eb="5">
      <t>キタク</t>
    </rPh>
    <phoneticPr fontId="2"/>
  </si>
  <si>
    <t>岡山市北区幸町１０番１６号</t>
    <rPh sb="3" eb="5">
      <t>キタク</t>
    </rPh>
    <phoneticPr fontId="2"/>
  </si>
  <si>
    <t>岡山市北区伊島町二丁目９番３８号</t>
    <rPh sb="3" eb="5">
      <t>キタク</t>
    </rPh>
    <rPh sb="5" eb="8">
      <t>イシマチョウ</t>
    </rPh>
    <rPh sb="8" eb="9">
      <t>ニ</t>
    </rPh>
    <rPh sb="9" eb="11">
      <t>チョウメ</t>
    </rPh>
    <rPh sb="12" eb="13">
      <t>バン</t>
    </rPh>
    <rPh sb="15" eb="16">
      <t>ゴウ</t>
    </rPh>
    <phoneticPr fontId="2"/>
  </si>
  <si>
    <t>岡山市北区足守７１８番地</t>
    <rPh sb="0" eb="3">
      <t>オカヤマシ</t>
    </rPh>
    <rPh sb="3" eb="5">
      <t>キタク</t>
    </rPh>
    <rPh sb="5" eb="7">
      <t>アシモリ</t>
    </rPh>
    <rPh sb="10" eb="12">
      <t>バンチ</t>
    </rPh>
    <phoneticPr fontId="2"/>
  </si>
  <si>
    <t>岡山市北区御津宇垣１６２９番地</t>
    <rPh sb="3" eb="5">
      <t>キタク</t>
    </rPh>
    <rPh sb="5" eb="7">
      <t>ミツ</t>
    </rPh>
    <rPh sb="7" eb="9">
      <t>ウガキ</t>
    </rPh>
    <rPh sb="13" eb="15">
      <t>バンチ</t>
    </rPh>
    <phoneticPr fontId="2"/>
  </si>
  <si>
    <t>瀬戸町図書館</t>
    <rPh sb="0" eb="3">
      <t>セトチョウ</t>
    </rPh>
    <rPh sb="3" eb="6">
      <t>トショカン</t>
    </rPh>
    <phoneticPr fontId="2"/>
  </si>
  <si>
    <t>　　　　浦安総合公園図書館</t>
    <rPh sb="4" eb="6">
      <t>ウラヤス</t>
    </rPh>
    <rPh sb="6" eb="8">
      <t>ソウゴウ</t>
    </rPh>
    <rPh sb="8" eb="10">
      <t>コウエン</t>
    </rPh>
    <rPh sb="10" eb="13">
      <t>トショカン</t>
    </rPh>
    <phoneticPr fontId="2"/>
  </si>
  <si>
    <t>　　　　瀬戸町図書館</t>
    <rPh sb="4" eb="7">
      <t>セドマチ</t>
    </rPh>
    <rPh sb="7" eb="10">
      <t>トショカン</t>
    </rPh>
    <phoneticPr fontId="2"/>
  </si>
  <si>
    <t>団体貸出冊数</t>
    <rPh sb="0" eb="2">
      <t>ダンタイ</t>
    </rPh>
    <rPh sb="2" eb="4">
      <t>カシダシ</t>
    </rPh>
    <rPh sb="4" eb="5">
      <t>サツ</t>
    </rPh>
    <rPh sb="5" eb="6">
      <t>スウ</t>
    </rPh>
    <phoneticPr fontId="2"/>
  </si>
  <si>
    <t>学校園</t>
    <rPh sb="0" eb="2">
      <t>ガッコウ</t>
    </rPh>
    <rPh sb="2" eb="3">
      <t>エン</t>
    </rPh>
    <phoneticPr fontId="2"/>
  </si>
  <si>
    <t>市民一人当たりの貸出冊数（Ｄ／Ａ）</t>
    <rPh sb="0" eb="2">
      <t>シミン</t>
    </rPh>
    <rPh sb="2" eb="4">
      <t>ヒトリ</t>
    </rPh>
    <rPh sb="4" eb="5">
      <t>ア</t>
    </rPh>
    <rPh sb="8" eb="11">
      <t>カシダシサツ</t>
    </rPh>
    <rPh sb="11" eb="12">
      <t>スウ</t>
    </rPh>
    <phoneticPr fontId="2"/>
  </si>
  <si>
    <t>市民一人当たりの図書館費（Ｉ／Ａ）</t>
    <rPh sb="0" eb="2">
      <t>シミン</t>
    </rPh>
    <rPh sb="2" eb="4">
      <t>ヒトリ</t>
    </rPh>
    <rPh sb="4" eb="5">
      <t>ア</t>
    </rPh>
    <rPh sb="8" eb="11">
      <t>トショカン</t>
    </rPh>
    <rPh sb="11" eb="12">
      <t>ヒ</t>
    </rPh>
    <phoneticPr fontId="2"/>
  </si>
  <si>
    <t>市民一人当たりの資料費（Ｊ／Ａ）</t>
    <rPh sb="0" eb="2">
      <t>シミン</t>
    </rPh>
    <rPh sb="2" eb="4">
      <t>ヒトリ</t>
    </rPh>
    <rPh sb="4" eb="5">
      <t>ア</t>
    </rPh>
    <rPh sb="8" eb="11">
      <t>シリョウヒ</t>
    </rPh>
    <phoneticPr fontId="2"/>
  </si>
  <si>
    <t>市民一人当たりの蔵書冊数（Ｇ／Ａ）</t>
    <rPh sb="0" eb="2">
      <t>シミン</t>
    </rPh>
    <rPh sb="2" eb="4">
      <t>ヒトリ</t>
    </rPh>
    <rPh sb="4" eb="5">
      <t>ア</t>
    </rPh>
    <rPh sb="8" eb="10">
      <t>ゾウショ</t>
    </rPh>
    <rPh sb="10" eb="11">
      <t>サツ</t>
    </rPh>
    <rPh sb="11" eb="12">
      <t>スウ</t>
    </rPh>
    <phoneticPr fontId="2"/>
  </si>
  <si>
    <t>市民一人当たりの購入図書冊数（Ｈ／Ａ）</t>
    <rPh sb="0" eb="2">
      <t>シミン</t>
    </rPh>
    <rPh sb="2" eb="4">
      <t>ヒトリ</t>
    </rPh>
    <rPh sb="4" eb="5">
      <t>ア</t>
    </rPh>
    <rPh sb="8" eb="10">
      <t>コウニュウ</t>
    </rPh>
    <rPh sb="10" eb="12">
      <t>トショ</t>
    </rPh>
    <rPh sb="12" eb="13">
      <t>サツ</t>
    </rPh>
    <rPh sb="13" eb="14">
      <t>スウ</t>
    </rPh>
    <phoneticPr fontId="2"/>
  </si>
  <si>
    <t>年度内貸出登録率（有効貸出登録率）（Ｃ／Ａ）</t>
    <rPh sb="0" eb="3">
      <t>ネンドナイ</t>
    </rPh>
    <rPh sb="3" eb="5">
      <t>カシダシ</t>
    </rPh>
    <rPh sb="5" eb="8">
      <t>トウロクリツ</t>
    </rPh>
    <rPh sb="9" eb="11">
      <t>ユウコウ</t>
    </rPh>
    <rPh sb="11" eb="13">
      <t>カシダシ</t>
    </rPh>
    <rPh sb="13" eb="16">
      <t>トウロクリツ</t>
    </rPh>
    <phoneticPr fontId="2"/>
  </si>
  <si>
    <t>蔵書回転率（Ｄ／Ｇ）</t>
    <rPh sb="0" eb="2">
      <t>ゾウショ</t>
    </rPh>
    <rPh sb="2" eb="5">
      <t>カイテンリツ</t>
    </rPh>
    <phoneticPr fontId="2"/>
  </si>
  <si>
    <t>年度内貸出登録者一人当たりの貸出冊数（Ｄ／Ｃ）</t>
    <rPh sb="0" eb="3">
      <t>ネンドナイ</t>
    </rPh>
    <rPh sb="3" eb="5">
      <t>カシダシ</t>
    </rPh>
    <rPh sb="5" eb="8">
      <t>トウロクシャ</t>
    </rPh>
    <rPh sb="8" eb="11">
      <t>ヒトリア</t>
    </rPh>
    <rPh sb="14" eb="17">
      <t>カシダシサツ</t>
    </rPh>
    <rPh sb="17" eb="18">
      <t>スウ</t>
    </rPh>
    <phoneticPr fontId="2"/>
  </si>
  <si>
    <t>職員一人当たりの奉仕人口（Ａ／Ｍ）</t>
    <rPh sb="0" eb="2">
      <t>ショクイン</t>
    </rPh>
    <rPh sb="2" eb="5">
      <t>ヒトリア</t>
    </rPh>
    <rPh sb="8" eb="10">
      <t>ホウシ</t>
    </rPh>
    <rPh sb="10" eb="12">
      <t>ジンコウ</t>
    </rPh>
    <phoneticPr fontId="2"/>
  </si>
  <si>
    <t>職員一人当たりの貸出冊数（Ｄ／Ｍ）</t>
    <rPh sb="0" eb="2">
      <t>ショクイン</t>
    </rPh>
    <rPh sb="2" eb="5">
      <t>ヒトリア</t>
    </rPh>
    <rPh sb="8" eb="11">
      <t>カシダシサツ</t>
    </rPh>
    <rPh sb="11" eb="12">
      <t>スウ</t>
    </rPh>
    <phoneticPr fontId="2"/>
  </si>
  <si>
    <t>貸出コスト（Ｉ／Ｄ）</t>
    <rPh sb="0" eb="2">
      <t>カシダシ</t>
    </rPh>
    <phoneticPr fontId="2"/>
  </si>
  <si>
    <t>貸出サービス指標（Ｌ×Ｄ／Ｉ）</t>
    <rPh sb="0" eb="2">
      <t>カシダシ</t>
    </rPh>
    <rPh sb="6" eb="8">
      <t>シヒョウ</t>
    </rPh>
    <phoneticPr fontId="2"/>
  </si>
  <si>
    <t>他自治体図書館への貸出</t>
    <rPh sb="0" eb="1">
      <t>ホカ</t>
    </rPh>
    <rPh sb="1" eb="4">
      <t>ジチタイ</t>
    </rPh>
    <rPh sb="4" eb="7">
      <t>トショカン</t>
    </rPh>
    <rPh sb="9" eb="11">
      <t>カシダシ</t>
    </rPh>
    <phoneticPr fontId="2"/>
  </si>
  <si>
    <t>その他団体（子ども文庫など）</t>
    <rPh sb="2" eb="3">
      <t>タ</t>
    </rPh>
    <rPh sb="3" eb="5">
      <t>ダンタイ</t>
    </rPh>
    <rPh sb="6" eb="7">
      <t>コ</t>
    </rPh>
    <rPh sb="9" eb="11">
      <t>ブンコ</t>
    </rPh>
    <phoneticPr fontId="2"/>
  </si>
  <si>
    <t>１　個人貸出数</t>
    <rPh sb="2" eb="4">
      <t>コジン</t>
    </rPh>
    <rPh sb="4" eb="6">
      <t>カシダシ</t>
    </rPh>
    <rPh sb="6" eb="7">
      <t>スウ</t>
    </rPh>
    <phoneticPr fontId="2"/>
  </si>
  <si>
    <t>２　個人登録者数</t>
    <rPh sb="2" eb="4">
      <t>コジン</t>
    </rPh>
    <rPh sb="4" eb="7">
      <t>トウロクシャ</t>
    </rPh>
    <rPh sb="7" eb="8">
      <t>スウ</t>
    </rPh>
    <phoneticPr fontId="2"/>
  </si>
  <si>
    <t>正規職員一人当たりの貸出冊数（Ｄ／Ｎ）</t>
    <rPh sb="0" eb="2">
      <t>セイキ</t>
    </rPh>
    <rPh sb="2" eb="4">
      <t>ショクイン</t>
    </rPh>
    <rPh sb="4" eb="7">
      <t>ヒトリア</t>
    </rPh>
    <rPh sb="10" eb="13">
      <t>カシダシサツ</t>
    </rPh>
    <rPh sb="13" eb="14">
      <t>スウ</t>
    </rPh>
    <phoneticPr fontId="2"/>
  </si>
  <si>
    <t>予約受付件数</t>
    <rPh sb="0" eb="2">
      <t>ヨヤク</t>
    </rPh>
    <rPh sb="2" eb="4">
      <t>ウケツケ</t>
    </rPh>
    <rPh sb="4" eb="6">
      <t>ケンスウ</t>
    </rPh>
    <phoneticPr fontId="2"/>
  </si>
  <si>
    <t>＊足守図書館の配本冊数はＢＭの蔵書冊数に含む。</t>
    <rPh sb="1" eb="3">
      <t>アシモリ</t>
    </rPh>
    <rPh sb="3" eb="6">
      <t>トショカン</t>
    </rPh>
    <rPh sb="7" eb="9">
      <t>ハイホン</t>
    </rPh>
    <rPh sb="9" eb="10">
      <t>サツ</t>
    </rPh>
    <rPh sb="10" eb="11">
      <t>スウ</t>
    </rPh>
    <rPh sb="15" eb="17">
      <t>ゾウショ</t>
    </rPh>
    <rPh sb="17" eb="18">
      <t>サツ</t>
    </rPh>
    <rPh sb="18" eb="19">
      <t>スウ</t>
    </rPh>
    <rPh sb="20" eb="21">
      <t>フク</t>
    </rPh>
    <phoneticPr fontId="2"/>
  </si>
  <si>
    <t>図書</t>
    <rPh sb="0" eb="2">
      <t>トショ</t>
    </rPh>
    <phoneticPr fontId="2"/>
  </si>
  <si>
    <t>継続登録者数</t>
    <rPh sb="0" eb="2">
      <t>ケイゾク</t>
    </rPh>
    <rPh sb="2" eb="5">
      <t>トウロクシャ</t>
    </rPh>
    <rPh sb="5" eb="6">
      <t>スウ</t>
    </rPh>
    <phoneticPr fontId="2"/>
  </si>
  <si>
    <t>岡山市南区浦安南町４９３番地２</t>
    <rPh sb="3" eb="5">
      <t>ミナミク</t>
    </rPh>
    <rPh sb="13" eb="14">
      <t>チ</t>
    </rPh>
    <phoneticPr fontId="2"/>
  </si>
  <si>
    <t>岡山市北区建部町福渡８３０番地１</t>
    <rPh sb="3" eb="5">
      <t>キタク</t>
    </rPh>
    <rPh sb="5" eb="7">
      <t>タケベ</t>
    </rPh>
    <rPh sb="7" eb="8">
      <t>チョウ</t>
    </rPh>
    <rPh sb="8" eb="10">
      <t>フクワタリ</t>
    </rPh>
    <rPh sb="13" eb="14">
      <t>バン</t>
    </rPh>
    <rPh sb="14" eb="15">
      <t>チ</t>
    </rPh>
    <phoneticPr fontId="2"/>
  </si>
  <si>
    <t>岡山市東区瀬戸町下１８８番地２</t>
    <rPh sb="3" eb="5">
      <t>ヒガシク</t>
    </rPh>
    <rPh sb="5" eb="8">
      <t>セトチョウ</t>
    </rPh>
    <rPh sb="8" eb="9">
      <t>シモ</t>
    </rPh>
    <rPh sb="12" eb="13">
      <t>バン</t>
    </rPh>
    <rPh sb="13" eb="14">
      <t>チ</t>
    </rPh>
    <phoneticPr fontId="2"/>
  </si>
  <si>
    <t>ＡＶ</t>
    <phoneticPr fontId="2"/>
  </si>
  <si>
    <t>デイジー</t>
    <phoneticPr fontId="2"/>
  </si>
  <si>
    <t xml:space="preserve"> </t>
    <phoneticPr fontId="2"/>
  </si>
  <si>
    <t>カセット</t>
    <phoneticPr fontId="2"/>
  </si>
  <si>
    <t>レーザーディスク</t>
    <phoneticPr fontId="2"/>
  </si>
  <si>
    <t>ＤＶＤ</t>
    <phoneticPr fontId="2"/>
  </si>
  <si>
    <t>ハンディキャップ</t>
    <phoneticPr fontId="2"/>
  </si>
  <si>
    <t>）</t>
    <phoneticPr fontId="2"/>
  </si>
  <si>
    <t>メール</t>
    <phoneticPr fontId="2"/>
  </si>
  <si>
    <t>登録率（Ｂ／Ａ）</t>
    <rPh sb="0" eb="3">
      <t>トウロクリツ</t>
    </rPh>
    <phoneticPr fontId="2"/>
  </si>
  <si>
    <t>灘崎図書館</t>
    <rPh sb="0" eb="2">
      <t>ナダサキ</t>
    </rPh>
    <rPh sb="2" eb="5">
      <t>トショカン</t>
    </rPh>
    <phoneticPr fontId="2"/>
  </si>
  <si>
    <t>岡山市南区片岡１８６番地</t>
    <rPh sb="3" eb="5">
      <t>ミナミク</t>
    </rPh>
    <rPh sb="5" eb="7">
      <t>カタオカ</t>
    </rPh>
    <rPh sb="10" eb="12">
      <t>バンチ</t>
    </rPh>
    <phoneticPr fontId="2"/>
  </si>
  <si>
    <t>１階カウンター</t>
    <rPh sb="1" eb="2">
      <t>カイ</t>
    </rPh>
    <phoneticPr fontId="2"/>
  </si>
  <si>
    <t>図書・雑誌</t>
    <rPh sb="0" eb="2">
      <t>トショ</t>
    </rPh>
    <rPh sb="3" eb="5">
      <t>ザッシ</t>
    </rPh>
    <phoneticPr fontId="2"/>
  </si>
  <si>
    <t>２階カウンター</t>
    <rPh sb="1" eb="2">
      <t>カイ</t>
    </rPh>
    <phoneticPr fontId="2"/>
  </si>
  <si>
    <t>合計</t>
    <rPh sb="0" eb="2">
      <t>ゴウケイ</t>
    </rPh>
    <phoneticPr fontId="2"/>
  </si>
  <si>
    <t>灘崎町図書館</t>
    <rPh sb="0" eb="2">
      <t>ナダサキ</t>
    </rPh>
    <rPh sb="2" eb="6">
      <t>チョウトショカン</t>
    </rPh>
    <phoneticPr fontId="2"/>
  </si>
  <si>
    <t>　　　　建部町図書館</t>
    <rPh sb="4" eb="7">
      <t>タケベチョウ</t>
    </rPh>
    <rPh sb="7" eb="10">
      <t>トショカン</t>
    </rPh>
    <phoneticPr fontId="2"/>
  </si>
  <si>
    <t>個人貸出冊数</t>
    <rPh sb="0" eb="2">
      <t>コジン</t>
    </rPh>
    <rPh sb="2" eb="4">
      <t>カシダシ</t>
    </rPh>
    <rPh sb="4" eb="6">
      <t>サッスウ</t>
    </rPh>
    <phoneticPr fontId="2"/>
  </si>
  <si>
    <t>モノクロ</t>
    <phoneticPr fontId="2"/>
  </si>
  <si>
    <t>カラー</t>
    <phoneticPr fontId="2"/>
  </si>
  <si>
    <t>西大寺緑花公園緑の図書室</t>
    <rPh sb="0" eb="3">
      <t>サイダイジ</t>
    </rPh>
    <rPh sb="3" eb="4">
      <t>ミドリ</t>
    </rPh>
    <rPh sb="4" eb="5">
      <t>ハナ</t>
    </rPh>
    <rPh sb="5" eb="7">
      <t>コウエン</t>
    </rPh>
    <rPh sb="7" eb="8">
      <t>ミドリ</t>
    </rPh>
    <rPh sb="9" eb="12">
      <t>トショシツ</t>
    </rPh>
    <phoneticPr fontId="2"/>
  </si>
  <si>
    <t>岡山市東区西大寺南一丁目２番３号</t>
    <rPh sb="3" eb="5">
      <t>ヒガシク</t>
    </rPh>
    <rPh sb="5" eb="8">
      <t>サイダイジ</t>
    </rPh>
    <rPh sb="8" eb="9">
      <t>ミナミ</t>
    </rPh>
    <rPh sb="9" eb="12">
      <t>イッチョウメ</t>
    </rPh>
    <rPh sb="13" eb="14">
      <t>バン</t>
    </rPh>
    <rPh sb="15" eb="16">
      <t>ゴウ</t>
    </rPh>
    <phoneticPr fontId="2"/>
  </si>
  <si>
    <t>緑</t>
    <rPh sb="0" eb="1">
      <t>ミドリ</t>
    </rPh>
    <phoneticPr fontId="2"/>
  </si>
  <si>
    <t>岡山</t>
    <rPh sb="0" eb="2">
      <t>オカヤマ</t>
    </rPh>
    <phoneticPr fontId="2"/>
  </si>
  <si>
    <t>西</t>
    <rPh sb="0" eb="1">
      <t>ニシ</t>
    </rPh>
    <phoneticPr fontId="2"/>
  </si>
  <si>
    <t>個人登録者数*4</t>
    <rPh sb="0" eb="2">
      <t>コジン</t>
    </rPh>
    <rPh sb="2" eb="5">
      <t>トウロクシャ</t>
    </rPh>
    <rPh sb="5" eb="6">
      <t>スウ</t>
    </rPh>
    <phoneticPr fontId="2"/>
  </si>
  <si>
    <t>インターンシップ（大学生）</t>
    <rPh sb="9" eb="12">
      <t>ダイガクセイ</t>
    </rPh>
    <phoneticPr fontId="2"/>
  </si>
  <si>
    <t>個人貸出冊数（公民館を除く，ＡＶは含む）</t>
    <rPh sb="0" eb="2">
      <t>コジン</t>
    </rPh>
    <rPh sb="2" eb="5">
      <t>カシダシサツ</t>
    </rPh>
    <rPh sb="5" eb="6">
      <t>スウ</t>
    </rPh>
    <rPh sb="7" eb="10">
      <t>コウミンカン</t>
    </rPh>
    <rPh sb="11" eb="12">
      <t>ノゾ</t>
    </rPh>
    <rPh sb="17" eb="18">
      <t>フク</t>
    </rPh>
    <phoneticPr fontId="2"/>
  </si>
  <si>
    <t>※個人貸出人数の児童は０歳～１２歳，一般は１３歳以上</t>
    <rPh sb="1" eb="3">
      <t>コジン</t>
    </rPh>
    <rPh sb="3" eb="5">
      <t>カシダシ</t>
    </rPh>
    <rPh sb="5" eb="7">
      <t>ニンズウ</t>
    </rPh>
    <rPh sb="8" eb="10">
      <t>ジドウ</t>
    </rPh>
    <rPh sb="12" eb="13">
      <t>サイ</t>
    </rPh>
    <rPh sb="16" eb="17">
      <t>サイ</t>
    </rPh>
    <rPh sb="18" eb="20">
      <t>イッパン</t>
    </rPh>
    <rPh sb="23" eb="26">
      <t>サイイジョウ</t>
    </rPh>
    <phoneticPr fontId="2"/>
  </si>
  <si>
    <t>*1 他館から借用のうち，中央には障害者用資料の　朗読テープ</t>
    <rPh sb="25" eb="27">
      <t>ロウドク</t>
    </rPh>
    <phoneticPr fontId="2"/>
  </si>
  <si>
    <t>特殊文庫
（国富文庫・燕々文庫，岡山市合併前の町村資料など）</t>
    <rPh sb="0" eb="2">
      <t>トクシュ</t>
    </rPh>
    <rPh sb="2" eb="4">
      <t>ブンコ</t>
    </rPh>
    <rPh sb="6" eb="8">
      <t>クニトミ</t>
    </rPh>
    <rPh sb="8" eb="10">
      <t>ブンコ</t>
    </rPh>
    <rPh sb="11" eb="12">
      <t>ツバメ</t>
    </rPh>
    <rPh sb="13" eb="15">
      <t>ブンコ</t>
    </rPh>
    <rPh sb="16" eb="19">
      <t>オカヤマシ</t>
    </rPh>
    <rPh sb="19" eb="22">
      <t>ガッペイマエ</t>
    </rPh>
    <rPh sb="23" eb="25">
      <t>チョウソン</t>
    </rPh>
    <rPh sb="25" eb="27">
      <t>シリョウ</t>
    </rPh>
    <phoneticPr fontId="2"/>
  </si>
  <si>
    <t>*身体障害者家庭配本の数は，ＢＭの個人登録者数，個人貸出人数・冊数に含む。</t>
    <rPh sb="1" eb="3">
      <t>シンタイ</t>
    </rPh>
    <rPh sb="3" eb="6">
      <t>ショウガイシャ</t>
    </rPh>
    <rPh sb="6" eb="8">
      <t>カテイ</t>
    </rPh>
    <rPh sb="8" eb="10">
      <t>ハイホン</t>
    </rPh>
    <rPh sb="11" eb="12">
      <t>カズ</t>
    </rPh>
    <rPh sb="17" eb="19">
      <t>コジン</t>
    </rPh>
    <rPh sb="19" eb="22">
      <t>トウロクシャ</t>
    </rPh>
    <rPh sb="22" eb="23">
      <t>スウ</t>
    </rPh>
    <rPh sb="24" eb="26">
      <t>コジン</t>
    </rPh>
    <rPh sb="26" eb="28">
      <t>カシダシ</t>
    </rPh>
    <rPh sb="28" eb="30">
      <t>ニンズウ</t>
    </rPh>
    <rPh sb="31" eb="33">
      <t>サッスウ</t>
    </rPh>
    <rPh sb="34" eb="35">
      <t>フク</t>
    </rPh>
    <phoneticPr fontId="2"/>
  </si>
  <si>
    <t>　　　　　（３）浦安総合公園図書館</t>
    <rPh sb="8" eb="10">
      <t>ウラヤス</t>
    </rPh>
    <rPh sb="10" eb="12">
      <t>ソウゴウ</t>
    </rPh>
    <rPh sb="12" eb="14">
      <t>コウエン</t>
    </rPh>
    <rPh sb="14" eb="17">
      <t>トショカン</t>
    </rPh>
    <phoneticPr fontId="2"/>
  </si>
  <si>
    <t>　　　　　（４）伊島図書館</t>
    <rPh sb="8" eb="10">
      <t>イシマ</t>
    </rPh>
    <rPh sb="10" eb="13">
      <t>トショカン</t>
    </rPh>
    <phoneticPr fontId="2"/>
  </si>
  <si>
    <t>　　　　　（５）建部町図書館</t>
    <rPh sb="8" eb="11">
      <t>タケベチョウ</t>
    </rPh>
    <rPh sb="11" eb="14">
      <t>トショカン</t>
    </rPh>
    <phoneticPr fontId="2"/>
  </si>
  <si>
    <t>　　　　　（６）御津図書館</t>
    <rPh sb="8" eb="10">
      <t>ミツ</t>
    </rPh>
    <rPh sb="10" eb="13">
      <t>トショカン</t>
    </rPh>
    <phoneticPr fontId="2"/>
  </si>
  <si>
    <t>　　　　　（７）瀬戸町図書館</t>
    <rPh sb="8" eb="11">
      <t>セドマチ</t>
    </rPh>
    <rPh sb="11" eb="14">
      <t>トショカン</t>
    </rPh>
    <phoneticPr fontId="2"/>
  </si>
  <si>
    <t>　　　　　（８）灘崎図書館</t>
    <rPh sb="8" eb="10">
      <t>ナダサキ</t>
    </rPh>
    <rPh sb="10" eb="13">
      <t>トショカン</t>
    </rPh>
    <phoneticPr fontId="2"/>
  </si>
  <si>
    <t>　　　　　（９）西大寺緑花公園緑の図書室</t>
    <rPh sb="8" eb="11">
      <t>サイダイジ</t>
    </rPh>
    <rPh sb="11" eb="12">
      <t>ミドリ</t>
    </rPh>
    <rPh sb="12" eb="13">
      <t>ハナ</t>
    </rPh>
    <rPh sb="13" eb="15">
      <t>コウエン</t>
    </rPh>
    <rPh sb="15" eb="16">
      <t>ミドリ</t>
    </rPh>
    <rPh sb="17" eb="20">
      <t>トショシツ</t>
    </rPh>
    <phoneticPr fontId="2"/>
  </si>
  <si>
    <t>資料回送数（ふれあい
中央図書館）</t>
    <rPh sb="0" eb="2">
      <t>シリョウ</t>
    </rPh>
    <rPh sb="2" eb="4">
      <t>カイソウ</t>
    </rPh>
    <rPh sb="4" eb="5">
      <t>スウ</t>
    </rPh>
    <rPh sb="12" eb="17">
      <t>チュウオウトショカン</t>
    </rPh>
    <phoneticPr fontId="2"/>
  </si>
  <si>
    <t>利用・蔵書統計</t>
    <rPh sb="0" eb="2">
      <t>リヨウ</t>
    </rPh>
    <rPh sb="3" eb="5">
      <t>ゾウショ</t>
    </rPh>
    <rPh sb="5" eb="7">
      <t>トウケイ</t>
    </rPh>
    <phoneticPr fontId="2"/>
  </si>
  <si>
    <t>緑の図書室の１日平均入退館者数</t>
    <rPh sb="0" eb="1">
      <t>ミドリ</t>
    </rPh>
    <rPh sb="2" eb="5">
      <t>トショシツ</t>
    </rPh>
    <rPh sb="7" eb="8">
      <t>ニチ</t>
    </rPh>
    <rPh sb="8" eb="10">
      <t>ヘイキン</t>
    </rPh>
    <rPh sb="10" eb="11">
      <t>イリ</t>
    </rPh>
    <rPh sb="11" eb="13">
      <t>タイカン</t>
    </rPh>
    <rPh sb="13" eb="14">
      <t>シャ</t>
    </rPh>
    <rPh sb="14" eb="15">
      <t>カズ</t>
    </rPh>
    <phoneticPr fontId="2"/>
  </si>
  <si>
    <t>携帯</t>
    <rPh sb="0" eb="2">
      <t>ケイタイ</t>
    </rPh>
    <phoneticPr fontId="2"/>
  </si>
  <si>
    <t>お知らせページ</t>
    <rPh sb="1" eb="2">
      <t>シ</t>
    </rPh>
    <phoneticPr fontId="2"/>
  </si>
  <si>
    <t>資料検索</t>
    <rPh sb="0" eb="2">
      <t>シリョウ</t>
    </rPh>
    <rPh sb="2" eb="4">
      <t>ケンサク</t>
    </rPh>
    <phoneticPr fontId="2"/>
  </si>
  <si>
    <t>新着資料一覧</t>
    <rPh sb="0" eb="2">
      <t>シンチャク</t>
    </rPh>
    <rPh sb="2" eb="4">
      <t>シリョウ</t>
    </rPh>
    <rPh sb="4" eb="6">
      <t>イチラン</t>
    </rPh>
    <phoneticPr fontId="2"/>
  </si>
  <si>
    <t>予約</t>
    <rPh sb="0" eb="2">
      <t>ヨヤク</t>
    </rPh>
    <phoneticPr fontId="2"/>
  </si>
  <si>
    <t>貸出照会・予約照会</t>
    <rPh sb="0" eb="2">
      <t>カシダシ</t>
    </rPh>
    <rPh sb="2" eb="4">
      <t>ショウカイ</t>
    </rPh>
    <rPh sb="5" eb="7">
      <t>ヨヤク</t>
    </rPh>
    <rPh sb="7" eb="9">
      <t>ショウカイ</t>
    </rPh>
    <phoneticPr fontId="2"/>
  </si>
  <si>
    <t>予約状況変更</t>
    <rPh sb="0" eb="2">
      <t>ヨヤク</t>
    </rPh>
    <rPh sb="2" eb="4">
      <t>ジョウキョウ</t>
    </rPh>
    <rPh sb="4" eb="6">
      <t>ヘンコウ</t>
    </rPh>
    <phoneticPr fontId="2"/>
  </si>
  <si>
    <t>予約取消</t>
    <rPh sb="0" eb="2">
      <t>ヨヤク</t>
    </rPh>
    <rPh sb="2" eb="4">
      <t>トリケシ</t>
    </rPh>
    <phoneticPr fontId="2"/>
  </si>
  <si>
    <t>貸出延長</t>
    <rPh sb="0" eb="2">
      <t>カシダシ</t>
    </rPh>
    <rPh sb="2" eb="4">
      <t>エンチョウ</t>
    </rPh>
    <phoneticPr fontId="2"/>
  </si>
  <si>
    <t>メールアドレス・パスワード変更</t>
    <rPh sb="13" eb="15">
      <t>ヘンコウ</t>
    </rPh>
    <phoneticPr fontId="2"/>
  </si>
  <si>
    <t>カレンダー閲覧</t>
    <rPh sb="5" eb="7">
      <t>エツラン</t>
    </rPh>
    <phoneticPr fontId="2"/>
  </si>
  <si>
    <t>新着資料お知らせメールサービス新規登録</t>
    <rPh sb="0" eb="2">
      <t>シンチャク</t>
    </rPh>
    <rPh sb="2" eb="4">
      <t>シリョウ</t>
    </rPh>
    <rPh sb="5" eb="6">
      <t>シ</t>
    </rPh>
    <rPh sb="15" eb="17">
      <t>シンキ</t>
    </rPh>
    <rPh sb="17" eb="19">
      <t>トウロク</t>
    </rPh>
    <phoneticPr fontId="2"/>
  </si>
  <si>
    <t>－</t>
  </si>
  <si>
    <t>旭</t>
    <rPh sb="0" eb="1">
      <t>アサヒ</t>
    </rPh>
    <phoneticPr fontId="2"/>
  </si>
  <si>
    <t>東山</t>
    <rPh sb="0" eb="2">
      <t>ヒガシヤマ</t>
    </rPh>
    <phoneticPr fontId="2"/>
  </si>
  <si>
    <t>万富</t>
    <rPh sb="0" eb="2">
      <t>マントミ</t>
    </rPh>
    <phoneticPr fontId="2"/>
  </si>
  <si>
    <t>中央図書館</t>
    <rPh sb="0" eb="2">
      <t>チュウオウ</t>
    </rPh>
    <rPh sb="2" eb="5">
      <t>トショカン</t>
    </rPh>
    <phoneticPr fontId="2"/>
  </si>
  <si>
    <t>年度内個人貸出登録者数*5</t>
    <rPh sb="0" eb="3">
      <t>ネンドナイ</t>
    </rPh>
    <rPh sb="3" eb="5">
      <t>コジン</t>
    </rPh>
    <rPh sb="5" eb="7">
      <t>カシダシ</t>
    </rPh>
    <rPh sb="7" eb="10">
      <t>トウロクシャ</t>
    </rPh>
    <rPh sb="10" eb="11">
      <t>スウ</t>
    </rPh>
    <phoneticPr fontId="2"/>
  </si>
  <si>
    <t>足守*6</t>
    <rPh sb="0" eb="2">
      <t>アシモリ</t>
    </rPh>
    <phoneticPr fontId="2"/>
  </si>
  <si>
    <t>公民館*6</t>
    <rPh sb="0" eb="3">
      <t>コウミンカン</t>
    </rPh>
    <phoneticPr fontId="2"/>
  </si>
  <si>
    <t>*6 コンピュータ化していない足守と公民館の登録者については他館との重複が予想される。</t>
    <rPh sb="9" eb="10">
      <t>カ</t>
    </rPh>
    <phoneticPr fontId="2"/>
  </si>
  <si>
    <t>個人登録者数（足守および公民館の重複分を含む）</t>
    <rPh sb="0" eb="2">
      <t>コジン</t>
    </rPh>
    <rPh sb="2" eb="5">
      <t>トウロクシャ</t>
    </rPh>
    <rPh sb="5" eb="6">
      <t>スウ</t>
    </rPh>
    <rPh sb="7" eb="9">
      <t>アシモリ</t>
    </rPh>
    <rPh sb="12" eb="14">
      <t>コウミン</t>
    </rPh>
    <rPh sb="14" eb="15">
      <t>カン</t>
    </rPh>
    <rPh sb="16" eb="19">
      <t>チョウフクブン</t>
    </rPh>
    <rPh sb="20" eb="21">
      <t>フク</t>
    </rPh>
    <phoneticPr fontId="2"/>
  </si>
  <si>
    <t>年度内個人貸出登録者数（足守および公民館の重複分を含む）</t>
    <rPh sb="0" eb="3">
      <t>ネンドナイ</t>
    </rPh>
    <rPh sb="3" eb="5">
      <t>コジン</t>
    </rPh>
    <rPh sb="5" eb="7">
      <t>カシダシ</t>
    </rPh>
    <rPh sb="7" eb="10">
      <t>トウロクシャ</t>
    </rPh>
    <rPh sb="10" eb="11">
      <t>スウ</t>
    </rPh>
    <rPh sb="12" eb="14">
      <t>アシモリ</t>
    </rPh>
    <rPh sb="17" eb="19">
      <t>コウミン</t>
    </rPh>
    <rPh sb="19" eb="20">
      <t>カン</t>
    </rPh>
    <rPh sb="21" eb="24">
      <t>チョウフクブン</t>
    </rPh>
    <rPh sb="25" eb="26">
      <t>フク</t>
    </rPh>
    <phoneticPr fontId="2"/>
  </si>
  <si>
    <t>利用団体数</t>
    <rPh sb="0" eb="2">
      <t>リヨウ</t>
    </rPh>
    <rPh sb="2" eb="5">
      <t>ダンタイスウ</t>
    </rPh>
    <phoneticPr fontId="2"/>
  </si>
  <si>
    <t>延べ団体数</t>
    <rPh sb="0" eb="1">
      <t>ノ</t>
    </rPh>
    <rPh sb="2" eb="4">
      <t>ダンタイ</t>
    </rPh>
    <phoneticPr fontId="2"/>
  </si>
  <si>
    <t>その他
団体
（子ども文庫など）</t>
    <rPh sb="2" eb="3">
      <t>タ</t>
    </rPh>
    <rPh sb="4" eb="6">
      <t>ダンタイ</t>
    </rPh>
    <rPh sb="8" eb="9">
      <t>コ</t>
    </rPh>
    <rPh sb="11" eb="13">
      <t>ブンコ</t>
    </rPh>
    <phoneticPr fontId="2"/>
  </si>
  <si>
    <t>学校園</t>
  </si>
  <si>
    <t>（１）子ども読書関連グループ出張活動の問い合わせ</t>
    <rPh sb="3" eb="4">
      <t>コ</t>
    </rPh>
    <rPh sb="6" eb="8">
      <t>ドクショ</t>
    </rPh>
    <rPh sb="8" eb="10">
      <t>カンレン</t>
    </rPh>
    <rPh sb="14" eb="16">
      <t>シュッチョウ</t>
    </rPh>
    <rPh sb="16" eb="18">
      <t>カツドウ</t>
    </rPh>
    <rPh sb="19" eb="20">
      <t>ト</t>
    </rPh>
    <rPh sb="21" eb="22">
      <t>ア</t>
    </rPh>
    <phoneticPr fontId="2"/>
  </si>
  <si>
    <t>（２）ボランティア活動希望等の問い合わせ</t>
    <rPh sb="9" eb="11">
      <t>カツドウ</t>
    </rPh>
    <rPh sb="11" eb="13">
      <t>キボウ</t>
    </rPh>
    <rPh sb="13" eb="14">
      <t>ナド</t>
    </rPh>
    <rPh sb="15" eb="16">
      <t>ト</t>
    </rPh>
    <rPh sb="17" eb="18">
      <t>ア</t>
    </rPh>
    <phoneticPr fontId="2"/>
  </si>
  <si>
    <t>Ｊ</t>
    <phoneticPr fontId="2"/>
  </si>
  <si>
    <t>ＯＰＡＣ利用状況</t>
    <phoneticPr fontId="2"/>
  </si>
  <si>
    <t>パソコン</t>
    <phoneticPr fontId="2"/>
  </si>
  <si>
    <t>予約受付件数</t>
    <rPh sb="0" eb="2">
      <t>ヨヤク</t>
    </rPh>
    <rPh sb="2" eb="4">
      <t>ウケツケ</t>
    </rPh>
    <rPh sb="4" eb="5">
      <t>ケン</t>
    </rPh>
    <rPh sb="5" eb="6">
      <t>スウ</t>
    </rPh>
    <phoneticPr fontId="2"/>
  </si>
  <si>
    <t>館内
ＯＰＡＣ</t>
    <rPh sb="0" eb="2">
      <t>カンナイ</t>
    </rPh>
    <phoneticPr fontId="2"/>
  </si>
  <si>
    <t xml:space="preserve">  －  </t>
    <phoneticPr fontId="2"/>
  </si>
  <si>
    <t xml:space="preserve">  －  </t>
  </si>
  <si>
    <t>公民館　</t>
    <rPh sb="0" eb="3">
      <t>コウミンカン</t>
    </rPh>
    <phoneticPr fontId="2"/>
  </si>
  <si>
    <t xml:space="preserve">　－  </t>
    <phoneticPr fontId="2"/>
  </si>
  <si>
    <t>（参考：内外国人住民の人口）</t>
    <rPh sb="1" eb="3">
      <t>サンコウ</t>
    </rPh>
    <rPh sb="4" eb="5">
      <t>ウチ</t>
    </rPh>
    <rPh sb="5" eb="8">
      <t>ガイコクジン</t>
    </rPh>
    <rPh sb="8" eb="10">
      <t>ジュウミン</t>
    </rPh>
    <rPh sb="11" eb="13">
      <t>ジンコウ</t>
    </rPh>
    <phoneticPr fontId="2"/>
  </si>
  <si>
    <t>Ｎ</t>
    <phoneticPr fontId="2"/>
  </si>
  <si>
    <t>３　視聴覚資料貸出の内訳（個人貸出）</t>
    <rPh sb="2" eb="5">
      <t>シチョウカク</t>
    </rPh>
    <rPh sb="5" eb="7">
      <t>シリョウ</t>
    </rPh>
    <rPh sb="7" eb="9">
      <t>カシダシ</t>
    </rPh>
    <rPh sb="10" eb="12">
      <t>ウチワケ</t>
    </rPh>
    <rPh sb="13" eb="17">
      <t>コジンカシダシ</t>
    </rPh>
    <phoneticPr fontId="2"/>
  </si>
  <si>
    <t>語学ＣＤ
朗読CD</t>
    <rPh sb="0" eb="2">
      <t>ゴガク</t>
    </rPh>
    <rPh sb="5" eb="7">
      <t>ロウドク</t>
    </rPh>
    <phoneticPr fontId="2"/>
  </si>
  <si>
    <t>他ＡＶ資料*7</t>
    <rPh sb="0" eb="1">
      <t>タ</t>
    </rPh>
    <rPh sb="3" eb="5">
      <t>シリョウ</t>
    </rPh>
    <phoneticPr fontId="2"/>
  </si>
  <si>
    <t>*7 他ＡＶ資料とは，資料付属のＣＤ，ＣＤ－ＲＯＭ，ＤＶＤなど。</t>
    <rPh sb="3" eb="4">
      <t>タ</t>
    </rPh>
    <rPh sb="6" eb="8">
      <t>シリョウ</t>
    </rPh>
    <rPh sb="11" eb="13">
      <t>シリョウ</t>
    </rPh>
    <rPh sb="13" eb="15">
      <t>フゾク</t>
    </rPh>
    <phoneticPr fontId="2"/>
  </si>
  <si>
    <t>４　公民館図書コーナーの貸出の内訳</t>
    <rPh sb="2" eb="5">
      <t>コウミンカン</t>
    </rPh>
    <rPh sb="5" eb="7">
      <t>トショ</t>
    </rPh>
    <rPh sb="12" eb="14">
      <t>カシダシ</t>
    </rPh>
    <rPh sb="15" eb="17">
      <t>ウチワケ</t>
    </rPh>
    <phoneticPr fontId="2"/>
  </si>
  <si>
    <t>配本冊数*8</t>
    <rPh sb="0" eb="2">
      <t>ハイホン</t>
    </rPh>
    <rPh sb="2" eb="3">
      <t>サツ</t>
    </rPh>
    <rPh sb="3" eb="4">
      <t>スウ</t>
    </rPh>
    <phoneticPr fontId="2"/>
  </si>
  <si>
    <t>*8 公民館各館への配本冊数は移動図書館の蔵書冊数に含む。</t>
    <rPh sb="3" eb="6">
      <t>コウミンカン</t>
    </rPh>
    <rPh sb="6" eb="8">
      <t>カクカン</t>
    </rPh>
    <rPh sb="10" eb="12">
      <t>ハイホン</t>
    </rPh>
    <rPh sb="12" eb="13">
      <t>サツ</t>
    </rPh>
    <rPh sb="13" eb="14">
      <t>スウ</t>
    </rPh>
    <rPh sb="15" eb="17">
      <t>イドウ</t>
    </rPh>
    <rPh sb="17" eb="20">
      <t>トショカン</t>
    </rPh>
    <rPh sb="21" eb="23">
      <t>ゾウショ</t>
    </rPh>
    <rPh sb="23" eb="24">
      <t>サツ</t>
    </rPh>
    <rPh sb="24" eb="25">
      <t>スウ</t>
    </rPh>
    <rPh sb="26" eb="27">
      <t>フク</t>
    </rPh>
    <phoneticPr fontId="2"/>
  </si>
  <si>
    <t>５　ふれあいセンターの貸出・予約の内訳</t>
    <rPh sb="14" eb="16">
      <t>ヨヤク</t>
    </rPh>
    <phoneticPr fontId="2"/>
  </si>
  <si>
    <t>６　身体障害者家庭配本の内訳</t>
    <rPh sb="2" eb="4">
      <t>シンタイ</t>
    </rPh>
    <rPh sb="4" eb="7">
      <t>ショウガイシャ</t>
    </rPh>
    <rPh sb="7" eb="11">
      <t>カテイハイホン</t>
    </rPh>
    <rPh sb="12" eb="14">
      <t>ウチワケ</t>
    </rPh>
    <phoneticPr fontId="2"/>
  </si>
  <si>
    <t>10　読書案内・レファレンス受付件数</t>
    <rPh sb="3" eb="5">
      <t>ドクショ</t>
    </rPh>
    <rPh sb="5" eb="7">
      <t>アンナイ</t>
    </rPh>
    <rPh sb="14" eb="16">
      <t>ウケツケ</t>
    </rPh>
    <rPh sb="16" eb="18">
      <t>ケンスウ</t>
    </rPh>
    <phoneticPr fontId="2"/>
  </si>
  <si>
    <t>11　閉架書庫の利用（中央図書館のみ）</t>
    <rPh sb="3" eb="5">
      <t>ヘイカ</t>
    </rPh>
    <rPh sb="5" eb="7">
      <t>ショコ</t>
    </rPh>
    <rPh sb="8" eb="10">
      <t>リヨウ</t>
    </rPh>
    <rPh sb="11" eb="16">
      <t>チュウオウトショカン</t>
    </rPh>
    <phoneticPr fontId="2"/>
  </si>
  <si>
    <t>12　複写枚数</t>
    <rPh sb="3" eb="5">
      <t>フクシャ</t>
    </rPh>
    <rPh sb="5" eb="7">
      <t>マイスウ</t>
    </rPh>
    <phoneticPr fontId="2"/>
  </si>
  <si>
    <t>13　マイクロフイルム利用本数</t>
    <rPh sb="11" eb="13">
      <t>リヨウ</t>
    </rPh>
    <rPh sb="13" eb="15">
      <t>ホンスウ</t>
    </rPh>
    <phoneticPr fontId="2"/>
  </si>
  <si>
    <t>15　持ち込みパソコン用電源利用回数</t>
    <rPh sb="3" eb="4">
      <t>モ</t>
    </rPh>
    <rPh sb="5" eb="6">
      <t>コ</t>
    </rPh>
    <rPh sb="11" eb="12">
      <t>ヨウ</t>
    </rPh>
    <rPh sb="12" eb="14">
      <t>デンゲン</t>
    </rPh>
    <rPh sb="14" eb="16">
      <t>リヨウ</t>
    </rPh>
    <rPh sb="16" eb="18">
      <t>カイスウ</t>
    </rPh>
    <phoneticPr fontId="2"/>
  </si>
  <si>
    <t>16　インターネット用ケーブル利用回数</t>
    <rPh sb="10" eb="11">
      <t>ヨウ</t>
    </rPh>
    <rPh sb="15" eb="17">
      <t>リヨウ</t>
    </rPh>
    <rPh sb="17" eb="19">
      <t>カイスウ</t>
    </rPh>
    <phoneticPr fontId="2"/>
  </si>
  <si>
    <t>語学ＣＤ
朗読ＣＤ</t>
    <rPh sb="0" eb="2">
      <t>ゴガク</t>
    </rPh>
    <rPh sb="5" eb="7">
      <t>ロウドク</t>
    </rPh>
    <phoneticPr fontId="2"/>
  </si>
  <si>
    <t>建部*2</t>
    <rPh sb="0" eb="2">
      <t>タケベ</t>
    </rPh>
    <phoneticPr fontId="2"/>
  </si>
  <si>
    <t>※その他，庭園都市推進課から予算令達を受けた西大寺緑花公園緑の図書室の資料費５，４００，０００円があり，</t>
    <rPh sb="3" eb="4">
      <t>ホカ</t>
    </rPh>
    <rPh sb="5" eb="7">
      <t>テイエン</t>
    </rPh>
    <rPh sb="7" eb="9">
      <t>トシ</t>
    </rPh>
    <rPh sb="9" eb="11">
      <t>スイシン</t>
    </rPh>
    <rPh sb="11" eb="12">
      <t>カ</t>
    </rPh>
    <rPh sb="14" eb="16">
      <t>ヨサン</t>
    </rPh>
    <rPh sb="16" eb="18">
      <t>レイタツ</t>
    </rPh>
    <rPh sb="19" eb="20">
      <t>ウ</t>
    </rPh>
    <rPh sb="22" eb="25">
      <t>サイダイジ</t>
    </rPh>
    <rPh sb="25" eb="27">
      <t>リョッカ</t>
    </rPh>
    <rPh sb="27" eb="29">
      <t>コウエン</t>
    </rPh>
    <rPh sb="29" eb="30">
      <t>ミドリ</t>
    </rPh>
    <rPh sb="31" eb="34">
      <t>トショシツ</t>
    </rPh>
    <rPh sb="35" eb="38">
      <t>シリョウヒ</t>
    </rPh>
    <rPh sb="47" eb="48">
      <t>エン</t>
    </rPh>
    <phoneticPr fontId="2"/>
  </si>
  <si>
    <t>利用者</t>
    <rPh sb="0" eb="3">
      <t>リヨウシャ</t>
    </rPh>
    <phoneticPr fontId="2"/>
  </si>
  <si>
    <t>Ｉ</t>
    <phoneticPr fontId="2"/>
  </si>
  <si>
    <t>７　図書館資料等の代読サービス（対面朗読）</t>
    <phoneticPr fontId="2"/>
  </si>
  <si>
    <t>Ｋ</t>
    <phoneticPr fontId="2"/>
  </si>
  <si>
    <t>８　団体貸出数と他自治体図書館への貸出数</t>
    <phoneticPr fontId="2"/>
  </si>
  <si>
    <t>Ａ</t>
    <phoneticPr fontId="2"/>
  </si>
  <si>
    <t>　　　　　　　　瀬戸町図書館</t>
    <rPh sb="8" eb="10">
      <t>セト</t>
    </rPh>
    <rPh sb="10" eb="11">
      <t>チョウ</t>
    </rPh>
    <rPh sb="11" eb="14">
      <t>トショカン</t>
    </rPh>
    <phoneticPr fontId="2"/>
  </si>
  <si>
    <t>見学（園児）</t>
    <rPh sb="0" eb="2">
      <t>ケンガク</t>
    </rPh>
    <rPh sb="3" eb="5">
      <t>エンジ</t>
    </rPh>
    <phoneticPr fontId="2"/>
  </si>
  <si>
    <t>見学（児童・中学生）</t>
    <rPh sb="0" eb="2">
      <t>ケンガク</t>
    </rPh>
    <rPh sb="3" eb="5">
      <t>ジドウ</t>
    </rPh>
    <rPh sb="6" eb="9">
      <t>チュウガクセイ</t>
    </rPh>
    <phoneticPr fontId="2"/>
  </si>
  <si>
    <t>視察（他自治体団体）</t>
    <rPh sb="0" eb="2">
      <t>シサツ</t>
    </rPh>
    <rPh sb="3" eb="4">
      <t>タ</t>
    </rPh>
    <rPh sb="4" eb="7">
      <t>ジチタイ</t>
    </rPh>
    <rPh sb="7" eb="9">
      <t>ダンタイ</t>
    </rPh>
    <phoneticPr fontId="2"/>
  </si>
  <si>
    <t>中央図書館（岡輝中学校生徒）</t>
    <rPh sb="0" eb="2">
      <t>チュウオウ</t>
    </rPh>
    <rPh sb="2" eb="4">
      <t>トショ</t>
    </rPh>
    <rPh sb="4" eb="5">
      <t>カン</t>
    </rPh>
    <rPh sb="6" eb="7">
      <t>オカ</t>
    </rPh>
    <rPh sb="7" eb="8">
      <t>カガヤ</t>
    </rPh>
    <rPh sb="8" eb="11">
      <t>チュウガッコウ</t>
    </rPh>
    <rPh sb="11" eb="13">
      <t>セイト</t>
    </rPh>
    <phoneticPr fontId="2"/>
  </si>
  <si>
    <t>　書棚整理・配架・行事の準備（工作）等</t>
    <rPh sb="1" eb="2">
      <t>ショ</t>
    </rPh>
    <rPh sb="2" eb="3">
      <t>タナ</t>
    </rPh>
    <rPh sb="3" eb="5">
      <t>セイリ</t>
    </rPh>
    <rPh sb="6" eb="8">
      <t>ハイカ</t>
    </rPh>
    <rPh sb="9" eb="11">
      <t>ギョウジ</t>
    </rPh>
    <rPh sb="12" eb="14">
      <t>ジュンビ</t>
    </rPh>
    <rPh sb="15" eb="17">
      <t>コウサク</t>
    </rPh>
    <rPh sb="18" eb="19">
      <t>トウ</t>
    </rPh>
    <phoneticPr fontId="2"/>
  </si>
  <si>
    <t>19　CD-ROM利用回数</t>
    <rPh sb="9" eb="11">
      <t>リヨウ</t>
    </rPh>
    <rPh sb="11" eb="13">
      <t>カイスウ</t>
    </rPh>
    <phoneticPr fontId="2"/>
  </si>
  <si>
    <t>浦安図書館</t>
    <rPh sb="0" eb="2">
      <t>ウラヤス</t>
    </rPh>
    <rPh sb="2" eb="5">
      <t>トショカン</t>
    </rPh>
    <phoneticPr fontId="2"/>
  </si>
  <si>
    <t>緑の図書室</t>
    <rPh sb="0" eb="1">
      <t>ミドリ</t>
    </rPh>
    <rPh sb="2" eb="5">
      <t>トショシツ</t>
    </rPh>
    <phoneticPr fontId="2"/>
  </si>
  <si>
    <t>14　インターネット端末利用回数</t>
    <rPh sb="10" eb="12">
      <t>タンマツ</t>
    </rPh>
    <rPh sb="12" eb="14">
      <t>リヨウ</t>
    </rPh>
    <rPh sb="14" eb="16">
      <t>カイスウ</t>
    </rPh>
    <phoneticPr fontId="2"/>
  </si>
  <si>
    <t>18　視覚障害者支援パソコン利用回数（音訳・点訳等）</t>
    <rPh sb="3" eb="5">
      <t>シカク</t>
    </rPh>
    <rPh sb="5" eb="8">
      <t>ショウガイシャ</t>
    </rPh>
    <rPh sb="8" eb="10">
      <t>シエン</t>
    </rPh>
    <rPh sb="14" eb="16">
      <t>リヨウ</t>
    </rPh>
    <rPh sb="16" eb="18">
      <t>カイスウ</t>
    </rPh>
    <rPh sb="19" eb="21">
      <t>オンヤク</t>
    </rPh>
    <rPh sb="22" eb="24">
      <t>テンヤク</t>
    </rPh>
    <rPh sb="24" eb="25">
      <t>トウ</t>
    </rPh>
    <phoneticPr fontId="2"/>
  </si>
  <si>
    <t>26　中学生ボランティア活動（11月～3月）</t>
    <rPh sb="3" eb="6">
      <t>チュウガクセイ</t>
    </rPh>
    <rPh sb="12" eb="14">
      <t>カツドウ</t>
    </rPh>
    <rPh sb="17" eb="18">
      <t>ガツ</t>
    </rPh>
    <rPh sb="20" eb="21">
      <t>ガツ</t>
    </rPh>
    <phoneticPr fontId="2"/>
  </si>
  <si>
    <t>－</t>
    <phoneticPr fontId="2"/>
  </si>
  <si>
    <t>児童向け行事</t>
    <rPh sb="0" eb="2">
      <t>ジドウ</t>
    </rPh>
    <rPh sb="2" eb="3">
      <t>ム</t>
    </rPh>
    <rPh sb="4" eb="6">
      <t>ギョウジ</t>
    </rPh>
    <phoneticPr fontId="2"/>
  </si>
  <si>
    <t>一般向け行事</t>
    <rPh sb="0" eb="2">
      <t>イッパン</t>
    </rPh>
    <rPh sb="2" eb="3">
      <t>ム</t>
    </rPh>
    <rPh sb="4" eb="6">
      <t>ギョウジ</t>
    </rPh>
    <phoneticPr fontId="2"/>
  </si>
  <si>
    <t>　</t>
    <phoneticPr fontId="2"/>
  </si>
  <si>
    <t>〒700-0843　</t>
    <phoneticPr fontId="2"/>
  </si>
  <si>
    <t xml:space="preserve">                             TEL(086)223-3373</t>
    <phoneticPr fontId="2"/>
  </si>
  <si>
    <t>〒700-0903　</t>
    <phoneticPr fontId="2"/>
  </si>
  <si>
    <t xml:space="preserve">                             TEL(086)234-5188</t>
    <phoneticPr fontId="2"/>
  </si>
  <si>
    <t>〒702-8024　</t>
    <phoneticPr fontId="2"/>
  </si>
  <si>
    <t xml:space="preserve">                             TEL(086)265-6141</t>
    <phoneticPr fontId="2"/>
  </si>
  <si>
    <t>〒701-1463</t>
    <phoneticPr fontId="2"/>
  </si>
  <si>
    <t xml:space="preserve">                             TEL(086)295-1942</t>
    <phoneticPr fontId="2"/>
  </si>
  <si>
    <t>〒700-0016　</t>
    <phoneticPr fontId="2"/>
  </si>
  <si>
    <t xml:space="preserve">                             TEL(086)253-0822</t>
    <phoneticPr fontId="2"/>
  </si>
  <si>
    <t>〒709-3111　</t>
    <phoneticPr fontId="2"/>
  </si>
  <si>
    <t xml:space="preserve">                             TEL(086)722-4555</t>
    <phoneticPr fontId="2"/>
  </si>
  <si>
    <t>〒709-2121　</t>
    <phoneticPr fontId="2"/>
  </si>
  <si>
    <t xml:space="preserve">                             TEL(086)724-1712</t>
    <phoneticPr fontId="2"/>
  </si>
  <si>
    <t>〒709-0856　</t>
    <phoneticPr fontId="2"/>
  </si>
  <si>
    <t xml:space="preserve">                             TEL(086)952-4531</t>
    <phoneticPr fontId="2"/>
  </si>
  <si>
    <t>〒709-1215　</t>
    <phoneticPr fontId="2"/>
  </si>
  <si>
    <t xml:space="preserve">                             TEL(086)362-5277</t>
    <phoneticPr fontId="2"/>
  </si>
  <si>
    <t>〒704-8117　</t>
    <phoneticPr fontId="2"/>
  </si>
  <si>
    <t xml:space="preserve">                             TEL(086)943-2298</t>
    <phoneticPr fontId="2"/>
  </si>
  <si>
    <t>カセット</t>
    <phoneticPr fontId="2"/>
  </si>
  <si>
    <t>ＣＤ</t>
    <phoneticPr fontId="2"/>
  </si>
  <si>
    <t>ビデオ</t>
    <phoneticPr fontId="2"/>
  </si>
  <si>
    <t>レーザーディスク</t>
    <phoneticPr fontId="2"/>
  </si>
  <si>
    <t>ＤＶＤ</t>
    <phoneticPr fontId="2"/>
  </si>
  <si>
    <t>ＣＤ－ＲＯＭ</t>
    <phoneticPr fontId="2"/>
  </si>
  <si>
    <t>ハンディキャップ</t>
    <phoneticPr fontId="2"/>
  </si>
  <si>
    <t>ＢＭ</t>
    <phoneticPr fontId="2"/>
  </si>
  <si>
    <t>ふれあい</t>
    <phoneticPr fontId="2"/>
  </si>
  <si>
    <t>ＢＭ</t>
    <phoneticPr fontId="2"/>
  </si>
  <si>
    <t>ふれあい</t>
    <phoneticPr fontId="2"/>
  </si>
  <si>
    <t>「地球環境問題ポスターコンクール作品展」</t>
    <phoneticPr fontId="2"/>
  </si>
  <si>
    <t>　　　　西大寺緑花公園緑の図書室</t>
    <phoneticPr fontId="2"/>
  </si>
  <si>
    <t>「高松城水攻築堤の図」</t>
    <phoneticPr fontId="2"/>
  </si>
  <si>
    <t>平成２６年度</t>
    <rPh sb="0" eb="2">
      <t>ヘイセイ</t>
    </rPh>
    <rPh sb="4" eb="6">
      <t>ネンド</t>
    </rPh>
    <phoneticPr fontId="2"/>
  </si>
  <si>
    <t>平成２６年度　実績指数</t>
    <rPh sb="0" eb="2">
      <t>ヘイセイ</t>
    </rPh>
    <rPh sb="4" eb="6">
      <t>ネンド</t>
    </rPh>
    <rPh sb="7" eb="9">
      <t>ジッセキ</t>
    </rPh>
    <rPh sb="9" eb="11">
      <t>シスウ</t>
    </rPh>
    <phoneticPr fontId="2"/>
  </si>
  <si>
    <t>*4 個人登録者数は，コンピュータ化してから平成２６年度末までに，その図書館で利用者カードを発行した登録者数。ただし，コンピュータ化していない足守と公民館は年度内個人貸出登録者のみの数値。また，ふれあいセンターで申込をした個人登録者数は，平成２４年３月までは中央に含む。</t>
    <rPh sb="3" eb="5">
      <t>コジン</t>
    </rPh>
    <rPh sb="5" eb="8">
      <t>トウロクシャ</t>
    </rPh>
    <rPh sb="8" eb="9">
      <t>スウ</t>
    </rPh>
    <rPh sb="17" eb="18">
      <t>カ</t>
    </rPh>
    <rPh sb="22" eb="24">
      <t>ヘイセイ</t>
    </rPh>
    <rPh sb="26" eb="28">
      <t>ネンド</t>
    </rPh>
    <rPh sb="28" eb="29">
      <t>マツ</t>
    </rPh>
    <rPh sb="35" eb="38">
      <t>トショカン</t>
    </rPh>
    <rPh sb="39" eb="42">
      <t>リヨウシャ</t>
    </rPh>
    <rPh sb="46" eb="48">
      <t>ハッコウ</t>
    </rPh>
    <rPh sb="50" eb="53">
      <t>トウロクシャ</t>
    </rPh>
    <rPh sb="53" eb="54">
      <t>カズ</t>
    </rPh>
    <rPh sb="65" eb="66">
      <t>カ</t>
    </rPh>
    <rPh sb="71" eb="73">
      <t>アシモリ</t>
    </rPh>
    <rPh sb="74" eb="77">
      <t>コウミンカン</t>
    </rPh>
    <rPh sb="78" eb="81">
      <t>ネンドナイ</t>
    </rPh>
    <rPh sb="81" eb="83">
      <t>コジン</t>
    </rPh>
    <rPh sb="83" eb="85">
      <t>カシダシ</t>
    </rPh>
    <rPh sb="85" eb="88">
      <t>トウロクシャ</t>
    </rPh>
    <rPh sb="91" eb="93">
      <t>スウチ</t>
    </rPh>
    <rPh sb="106" eb="108">
      <t>モウシコミ</t>
    </rPh>
    <rPh sb="111" eb="113">
      <t>コジン</t>
    </rPh>
    <rPh sb="113" eb="116">
      <t>トウロクシャ</t>
    </rPh>
    <rPh sb="116" eb="117">
      <t>スウ</t>
    </rPh>
    <rPh sb="119" eb="121">
      <t>ヘイセイ</t>
    </rPh>
    <rPh sb="123" eb="124">
      <t>ネン</t>
    </rPh>
    <rPh sb="125" eb="126">
      <t>ツキ</t>
    </rPh>
    <rPh sb="129" eb="131">
      <t>チュウオウ</t>
    </rPh>
    <rPh sb="132" eb="133">
      <t>フク</t>
    </rPh>
    <phoneticPr fontId="2"/>
  </si>
  <si>
    <t>*5 年度内個人貸出登録者数は，個人登録者のうち２６年度に図書館資料を借りた登録者数。２６年度に利用者カードを発行した新規登録者と，２５年度以前に登録した利用者で２６年度に図書館資料を借りた継続登録者を合わせた数。利用者登録した館で計上される（複数の館で貸出があっても，重複での計上はせず登録した館のみで計上。２３年度中のシステム変更により計上方法が変更になった）。
年度内個人貸出登録者数＝内訳：（新規登録者数＋継続登録者数）＝内訳：（一般＋児童）</t>
    <rPh sb="3" eb="6">
      <t>ネンドナイ</t>
    </rPh>
    <rPh sb="6" eb="8">
      <t>コジン</t>
    </rPh>
    <rPh sb="8" eb="10">
      <t>カシダシ</t>
    </rPh>
    <rPh sb="10" eb="13">
      <t>トウロクシャ</t>
    </rPh>
    <rPh sb="13" eb="14">
      <t>スウ</t>
    </rPh>
    <rPh sb="16" eb="18">
      <t>コジン</t>
    </rPh>
    <rPh sb="18" eb="21">
      <t>トウロクシャ</t>
    </rPh>
    <rPh sb="26" eb="28">
      <t>ネンド</t>
    </rPh>
    <rPh sb="29" eb="32">
      <t>トショカン</t>
    </rPh>
    <rPh sb="32" eb="34">
      <t>シリョウ</t>
    </rPh>
    <rPh sb="35" eb="36">
      <t>カ</t>
    </rPh>
    <rPh sb="38" eb="41">
      <t>トウロクシャ</t>
    </rPh>
    <rPh sb="41" eb="42">
      <t>スウ</t>
    </rPh>
    <rPh sb="45" eb="47">
      <t>ネンド</t>
    </rPh>
    <rPh sb="48" eb="51">
      <t>リヨウシャ</t>
    </rPh>
    <rPh sb="59" eb="61">
      <t>シンキ</t>
    </rPh>
    <rPh sb="61" eb="64">
      <t>トウロクシャ</t>
    </rPh>
    <rPh sb="68" eb="70">
      <t>ネンド</t>
    </rPh>
    <rPh sb="70" eb="72">
      <t>イゼン</t>
    </rPh>
    <rPh sb="73" eb="75">
      <t>トウロク</t>
    </rPh>
    <rPh sb="77" eb="80">
      <t>リヨウシャ</t>
    </rPh>
    <rPh sb="83" eb="85">
      <t>ネンド</t>
    </rPh>
    <rPh sb="86" eb="89">
      <t>トショカン</t>
    </rPh>
    <rPh sb="89" eb="91">
      <t>シリョウ</t>
    </rPh>
    <rPh sb="92" eb="93">
      <t>カ</t>
    </rPh>
    <rPh sb="95" eb="97">
      <t>ケイゾク</t>
    </rPh>
    <rPh sb="97" eb="100">
      <t>トウロクシャ</t>
    </rPh>
    <rPh sb="101" eb="102">
      <t>ア</t>
    </rPh>
    <rPh sb="105" eb="106">
      <t>スウ</t>
    </rPh>
    <rPh sb="107" eb="110">
      <t>リヨウシャ</t>
    </rPh>
    <rPh sb="110" eb="112">
      <t>トウロク</t>
    </rPh>
    <rPh sb="114" eb="115">
      <t>カン</t>
    </rPh>
    <rPh sb="116" eb="118">
      <t>ケイジョウ</t>
    </rPh>
    <rPh sb="122" eb="124">
      <t>フクスウ</t>
    </rPh>
    <rPh sb="125" eb="126">
      <t>カン</t>
    </rPh>
    <rPh sb="127" eb="129">
      <t>カシダシ</t>
    </rPh>
    <rPh sb="135" eb="137">
      <t>チョウフク</t>
    </rPh>
    <rPh sb="139" eb="141">
      <t>ケイジョウ</t>
    </rPh>
    <rPh sb="144" eb="146">
      <t>トウロク</t>
    </rPh>
    <rPh sb="148" eb="149">
      <t>カン</t>
    </rPh>
    <rPh sb="152" eb="154">
      <t>ケイジョウ</t>
    </rPh>
    <rPh sb="184" eb="187">
      <t>ネンドナイ</t>
    </rPh>
    <rPh sb="187" eb="189">
      <t>コジン</t>
    </rPh>
    <rPh sb="189" eb="191">
      <t>カシダシ</t>
    </rPh>
    <rPh sb="191" eb="194">
      <t>トウロクシャ</t>
    </rPh>
    <rPh sb="194" eb="195">
      <t>スウ</t>
    </rPh>
    <rPh sb="196" eb="198">
      <t>ウチワケ</t>
    </rPh>
    <rPh sb="200" eb="202">
      <t>シンキ</t>
    </rPh>
    <rPh sb="202" eb="205">
      <t>トウロクシャ</t>
    </rPh>
    <rPh sb="205" eb="206">
      <t>スウ</t>
    </rPh>
    <rPh sb="207" eb="209">
      <t>ケイゾク</t>
    </rPh>
    <rPh sb="209" eb="212">
      <t>トウロクシャ</t>
    </rPh>
    <rPh sb="212" eb="213">
      <t>スウ</t>
    </rPh>
    <rPh sb="215" eb="217">
      <t>ウチワケ</t>
    </rPh>
    <rPh sb="219" eb="221">
      <t>イッパン</t>
    </rPh>
    <rPh sb="222" eb="224">
      <t>ジドウ</t>
    </rPh>
    <phoneticPr fontId="2"/>
  </si>
  <si>
    <t>トップページアクセス数</t>
    <rPh sb="10" eb="11">
      <t>スウ</t>
    </rPh>
    <phoneticPr fontId="2"/>
  </si>
  <si>
    <t>（２）雑誌・新聞（平成２６年４月１日現在）</t>
    <phoneticPr fontId="2"/>
  </si>
  <si>
    <t>足守図書館　配本冊数13,876冊（一般書8,035冊　児童書5,841冊）</t>
    <rPh sb="0" eb="2">
      <t>アシモリ</t>
    </rPh>
    <rPh sb="2" eb="5">
      <t>トショカン</t>
    </rPh>
    <rPh sb="6" eb="8">
      <t>ハイホン</t>
    </rPh>
    <rPh sb="8" eb="9">
      <t>サツ</t>
    </rPh>
    <rPh sb="9" eb="10">
      <t>スウ</t>
    </rPh>
    <rPh sb="16" eb="17">
      <t>サツ</t>
    </rPh>
    <rPh sb="18" eb="21">
      <t>イッパンショ</t>
    </rPh>
    <rPh sb="26" eb="27">
      <t>サツ</t>
    </rPh>
    <rPh sb="28" eb="31">
      <t>ジドウショ</t>
    </rPh>
    <rPh sb="36" eb="37">
      <t>サツ</t>
    </rPh>
    <phoneticPr fontId="2"/>
  </si>
  <si>
    <t>（平成26年4月現在）</t>
    <rPh sb="7" eb="8">
      <t>ツキ</t>
    </rPh>
    <rPh sb="8" eb="10">
      <t>ゲンザイ</t>
    </rPh>
    <phoneticPr fontId="2"/>
  </si>
  <si>
    <t>吉備*9</t>
    <rPh sb="0" eb="2">
      <t>キビ</t>
    </rPh>
    <phoneticPr fontId="2"/>
  </si>
  <si>
    <t>西大寺*10</t>
    <rPh sb="0" eb="3">
      <t>サイダイジ</t>
    </rPh>
    <phoneticPr fontId="2"/>
  </si>
  <si>
    <t>*10 平成24年7月より西大寺公民館へのサービスを開始。配本はしていない。</t>
    <rPh sb="29" eb="31">
      <t>ハイホン</t>
    </rPh>
    <phoneticPr fontId="2"/>
  </si>
  <si>
    <t>17　契約データベース利用回数</t>
    <rPh sb="3" eb="5">
      <t>ケイヤク</t>
    </rPh>
    <rPh sb="13" eb="15">
      <t>カイスウ</t>
    </rPh>
    <phoneticPr fontId="2"/>
  </si>
  <si>
    <t>建部町図書館</t>
    <rPh sb="0" eb="2">
      <t>タケベ</t>
    </rPh>
    <rPh sb="2" eb="6">
      <t>チョウトショカン</t>
    </rPh>
    <phoneticPr fontId="2"/>
  </si>
  <si>
    <t>人口（住民基本台帳による ）平成２７年３月３１日現在</t>
    <rPh sb="0" eb="2">
      <t>ジンコウ</t>
    </rPh>
    <rPh sb="3" eb="5">
      <t>ジュウミン</t>
    </rPh>
    <rPh sb="5" eb="7">
      <t>キホン</t>
    </rPh>
    <rPh sb="7" eb="9">
      <t>ダイチョウ</t>
    </rPh>
    <rPh sb="14" eb="16">
      <t>ヘイセイ</t>
    </rPh>
    <rPh sb="18" eb="19">
      <t>ネン</t>
    </rPh>
    <rPh sb="20" eb="21">
      <t>ガツ</t>
    </rPh>
    <rPh sb="23" eb="24">
      <t>ニチ</t>
    </rPh>
    <rPh sb="24" eb="26">
      <t>ゲンザイ</t>
    </rPh>
    <phoneticPr fontId="2"/>
  </si>
  <si>
    <t>図書館費（２６年度当初予算）</t>
    <rPh sb="0" eb="3">
      <t>トショカン</t>
    </rPh>
    <rPh sb="3" eb="4">
      <t>ヒ</t>
    </rPh>
    <phoneticPr fontId="2"/>
  </si>
  <si>
    <t>資料費（２６年度当初予算）</t>
    <rPh sb="0" eb="3">
      <t>シリョウヒ</t>
    </rPh>
    <rPh sb="6" eb="8">
      <t>ネンド</t>
    </rPh>
    <rPh sb="8" eb="10">
      <t>トウショ</t>
    </rPh>
    <rPh sb="10" eb="12">
      <t>ヨサン</t>
    </rPh>
    <phoneticPr fontId="2"/>
  </si>
  <si>
    <t>それを含めると１３０，０５０，０００円となる。</t>
    <rPh sb="3" eb="4">
      <t>フク</t>
    </rPh>
    <rPh sb="18" eb="19">
      <t>エン</t>
    </rPh>
    <phoneticPr fontId="2"/>
  </si>
  <si>
    <t>図書費（２６年度当初予算）</t>
    <rPh sb="0" eb="3">
      <t>トショヒ</t>
    </rPh>
    <phoneticPr fontId="2"/>
  </si>
  <si>
    <t>それを含めると１００，２７５，０００円となる。</t>
    <rPh sb="3" eb="4">
      <t>フク</t>
    </rPh>
    <rPh sb="18" eb="19">
      <t>エン</t>
    </rPh>
    <phoneticPr fontId="2"/>
  </si>
  <si>
    <t>（各館内訳：中央20（内司書13），幸町8（内司書7），浦安2（内司書2），緑2（内司書2））</t>
    <rPh sb="1" eb="3">
      <t>カクカン</t>
    </rPh>
    <rPh sb="3" eb="5">
      <t>ウチワケ</t>
    </rPh>
    <rPh sb="6" eb="8">
      <t>チュウオウ</t>
    </rPh>
    <rPh sb="11" eb="12">
      <t>ウチ</t>
    </rPh>
    <rPh sb="12" eb="14">
      <t>シショ</t>
    </rPh>
    <rPh sb="18" eb="20">
      <t>サイワイチョウ</t>
    </rPh>
    <rPh sb="22" eb="23">
      <t>ウチ</t>
    </rPh>
    <rPh sb="23" eb="25">
      <t>シショ</t>
    </rPh>
    <rPh sb="28" eb="30">
      <t>ウラヤス</t>
    </rPh>
    <rPh sb="32" eb="33">
      <t>ウチ</t>
    </rPh>
    <rPh sb="33" eb="35">
      <t>シショ</t>
    </rPh>
    <rPh sb="38" eb="39">
      <t>ミドリ</t>
    </rPh>
    <phoneticPr fontId="2"/>
  </si>
  <si>
    <t>正規職員数　平成２６年４月現在　</t>
    <rPh sb="0" eb="2">
      <t>セイキ</t>
    </rPh>
    <rPh sb="2" eb="5">
      <t>ショクインスウ</t>
    </rPh>
    <phoneticPr fontId="2"/>
  </si>
  <si>
    <t>※他施設を主とする兼務，視聴覚ライブラリーを主に勤務場所とする職員，パート・アルバイトは除く。</t>
    <rPh sb="1" eb="4">
      <t>タシセツ</t>
    </rPh>
    <rPh sb="5" eb="6">
      <t>オモ</t>
    </rPh>
    <rPh sb="9" eb="11">
      <t>ケンム</t>
    </rPh>
    <rPh sb="12" eb="15">
      <t>シチョウカク</t>
    </rPh>
    <rPh sb="22" eb="23">
      <t>オモ</t>
    </rPh>
    <rPh sb="24" eb="26">
      <t>キンム</t>
    </rPh>
    <rPh sb="26" eb="28">
      <t>バショ</t>
    </rPh>
    <rPh sb="31" eb="33">
      <t>ショクイン</t>
    </rPh>
    <rPh sb="44" eb="45">
      <t>ノゾ</t>
    </rPh>
    <phoneticPr fontId="2"/>
  </si>
  <si>
    <t>平成２６年４月現在</t>
    <rPh sb="0" eb="2">
      <t>ヘイセイ</t>
    </rPh>
    <rPh sb="4" eb="5">
      <t>ネン</t>
    </rPh>
    <rPh sb="6" eb="7">
      <t>ガツ</t>
    </rPh>
    <rPh sb="7" eb="9">
      <t>ゲンザイ</t>
    </rPh>
    <phoneticPr fontId="2"/>
  </si>
  <si>
    <t>（各館内訳：中央36，幸町16，浦安3，伊島3，建部町2，御津3，瀬戸町3，灘崎3，緑5 ）</t>
    <rPh sb="1" eb="3">
      <t>カクカン</t>
    </rPh>
    <rPh sb="3" eb="5">
      <t>ウチワケ</t>
    </rPh>
    <rPh sb="6" eb="8">
      <t>チュウオウ</t>
    </rPh>
    <rPh sb="11" eb="13">
      <t>サイワイチョウ</t>
    </rPh>
    <rPh sb="16" eb="18">
      <t>ウラヤス</t>
    </rPh>
    <rPh sb="20" eb="22">
      <t>イシマ</t>
    </rPh>
    <rPh sb="24" eb="27">
      <t>タケベチョウ</t>
    </rPh>
    <rPh sb="33" eb="36">
      <t>セトチョウ</t>
    </rPh>
    <rPh sb="42" eb="43">
      <t>ミドリ</t>
    </rPh>
    <phoneticPr fontId="2"/>
  </si>
  <si>
    <t>（職員内訳：正規32（内司書24），嘱託司書24，再任用4，嘱託6，臨時8）</t>
    <rPh sb="1" eb="3">
      <t>ショクイン</t>
    </rPh>
    <rPh sb="3" eb="5">
      <t>ウチワケ</t>
    </rPh>
    <rPh sb="6" eb="8">
      <t>セイキ</t>
    </rPh>
    <rPh sb="11" eb="12">
      <t>ウチ</t>
    </rPh>
    <rPh sb="12" eb="14">
      <t>シショ</t>
    </rPh>
    <rPh sb="18" eb="20">
      <t>ショクタク</t>
    </rPh>
    <rPh sb="20" eb="22">
      <t>シショ</t>
    </rPh>
    <rPh sb="25" eb="28">
      <t>サイニンヨウ</t>
    </rPh>
    <rPh sb="30" eb="32">
      <t>ショクタク</t>
    </rPh>
    <rPh sb="34" eb="36">
      <t>リンジ</t>
    </rPh>
    <phoneticPr fontId="2"/>
  </si>
  <si>
    <t>図書貸出
・貸出人数48人
・貸出冊数220冊
おはなし会　3回　60人</t>
    <phoneticPr fontId="2"/>
  </si>
  <si>
    <t>図書貸出
・貸出人数3人
・貸出冊数10冊</t>
    <phoneticPr fontId="2"/>
  </si>
  <si>
    <t>図書貸出
・貸出人数46人
・貸出冊数195冊
おはなし会　4回　102人</t>
    <phoneticPr fontId="2"/>
  </si>
  <si>
    <t>はるのおはなし会【4月】</t>
    <rPh sb="7" eb="8">
      <t>カイ</t>
    </rPh>
    <rPh sb="10" eb="11">
      <t>ガツ</t>
    </rPh>
    <phoneticPr fontId="2"/>
  </si>
  <si>
    <t>子ども読書の日　えほんのじかん【4月】</t>
    <phoneticPr fontId="2"/>
  </si>
  <si>
    <t>子ども読書の日　子ども映画会【4月】</t>
    <rPh sb="0" eb="1">
      <t>コ</t>
    </rPh>
    <rPh sb="3" eb="5">
      <t>ドクショ</t>
    </rPh>
    <rPh sb="6" eb="7">
      <t>ヒ</t>
    </rPh>
    <rPh sb="8" eb="9">
      <t>コ</t>
    </rPh>
    <rPh sb="11" eb="14">
      <t>エイガカイ</t>
    </rPh>
    <phoneticPr fontId="2"/>
  </si>
  <si>
    <t>子ども読書の日　わくわくコンサート【5月】</t>
    <phoneticPr fontId="2"/>
  </si>
  <si>
    <t>子ども読書の日　おはなしのじかんスペシャル【5月】</t>
    <phoneticPr fontId="2"/>
  </si>
  <si>
    <t>子ども読書の日　緑のカーテン大作戦！【5月】</t>
    <rPh sb="0" eb="1">
      <t>コ</t>
    </rPh>
    <rPh sb="3" eb="5">
      <t>ドクショ</t>
    </rPh>
    <rPh sb="6" eb="7">
      <t>ヒ</t>
    </rPh>
    <phoneticPr fontId="2"/>
  </si>
  <si>
    <t>子ども読書の日　人形劇【5月】</t>
    <rPh sb="8" eb="11">
      <t>ニンギョウゲキ</t>
    </rPh>
    <phoneticPr fontId="2"/>
  </si>
  <si>
    <t>第26回めだかの学校環境祭り【6月】
（移動図書館３号車　運転手１名　司書３名参加）</t>
    <phoneticPr fontId="2"/>
  </si>
  <si>
    <t>生物多様性　おすすめ本大募集！【6月】</t>
    <rPh sb="0" eb="2">
      <t>セイブツ</t>
    </rPh>
    <rPh sb="2" eb="5">
      <t>タヨウセイ</t>
    </rPh>
    <rPh sb="10" eb="11">
      <t>ホン</t>
    </rPh>
    <rPh sb="11" eb="14">
      <t>ダイボシュウ</t>
    </rPh>
    <phoneticPr fontId="2"/>
  </si>
  <si>
    <t>つくろう！かざろう！たなばたかざり【7月】</t>
    <phoneticPr fontId="2"/>
  </si>
  <si>
    <t>大型かみしばい【7月】</t>
    <rPh sb="0" eb="2">
      <t>オオガタ</t>
    </rPh>
    <phoneticPr fontId="2"/>
  </si>
  <si>
    <t>なつのおはなしの会【8月】</t>
    <phoneticPr fontId="2"/>
  </si>
  <si>
    <t>ぶるっとこわいかみしばいのじかん【8月】</t>
    <phoneticPr fontId="2"/>
  </si>
  <si>
    <t>草木染めをしてみよう！【7月】</t>
    <rPh sb="0" eb="2">
      <t>クサキ</t>
    </rPh>
    <rPh sb="2" eb="3">
      <t>ゾメ</t>
    </rPh>
    <phoneticPr fontId="2"/>
  </si>
  <si>
    <t>ロボット博士になろう！【7月】</t>
    <rPh sb="4" eb="6">
      <t>ハカセ</t>
    </rPh>
    <phoneticPr fontId="2"/>
  </si>
  <si>
    <t>ゴーヤ収穫祭【8月】</t>
    <phoneticPr fontId="2"/>
  </si>
  <si>
    <t>司書のお仕事体験【8月】</t>
    <rPh sb="0" eb="2">
      <t>シショ</t>
    </rPh>
    <rPh sb="4" eb="6">
      <t>シゴト</t>
    </rPh>
    <rPh sb="6" eb="8">
      <t>タイケン</t>
    </rPh>
    <phoneticPr fontId="2"/>
  </si>
  <si>
    <t>中国語で読み聞かせ【9月】</t>
    <rPh sb="0" eb="3">
      <t>チュウゴクゴ</t>
    </rPh>
    <rPh sb="4" eb="5">
      <t>ヨ</t>
    </rPh>
    <rPh sb="6" eb="7">
      <t>キ</t>
    </rPh>
    <phoneticPr fontId="2"/>
  </si>
  <si>
    <t>読書週間　えほんのじかん【10月】</t>
    <rPh sb="0" eb="2">
      <t>ドクショ</t>
    </rPh>
    <rPh sb="2" eb="4">
      <t>シュウカン</t>
    </rPh>
    <phoneticPr fontId="2"/>
  </si>
  <si>
    <t>読書週間　おはなしのじかんスペシャル【11月】</t>
    <rPh sb="0" eb="2">
      <t>ドクショ</t>
    </rPh>
    <rPh sb="2" eb="4">
      <t>シュウカン</t>
    </rPh>
    <phoneticPr fontId="2"/>
  </si>
  <si>
    <t>読書週間　ぶっく・ブック・ＢＯＯＫ【10月】</t>
    <phoneticPr fontId="2"/>
  </si>
  <si>
    <t>読書週間　篠笛コンサート【11月】</t>
    <rPh sb="5" eb="7">
      <t>シノブエ</t>
    </rPh>
    <phoneticPr fontId="2"/>
  </si>
  <si>
    <t>読書週間　腹話術【11月】</t>
    <phoneticPr fontId="2"/>
  </si>
  <si>
    <t>英語で読み聞かせ【11月】</t>
    <rPh sb="0" eb="2">
      <t>エイゴ</t>
    </rPh>
    <rPh sb="3" eb="4">
      <t>ヨ</t>
    </rPh>
    <rPh sb="5" eb="6">
      <t>キ</t>
    </rPh>
    <phoneticPr fontId="2"/>
  </si>
  <si>
    <t>わくわく子どもまつりｉｎ岡山ドーム【11月】
（移動図書館３号車　運転手１名　司書３名参加）</t>
    <rPh sb="42" eb="43">
      <t>メイ</t>
    </rPh>
    <phoneticPr fontId="2"/>
  </si>
  <si>
    <t>こそだてぽけっと祭り【10月】
（移動図書館２号車　司書１名参加）</t>
    <rPh sb="8" eb="9">
      <t>マツ</t>
    </rPh>
    <rPh sb="29" eb="30">
      <t>メイ</t>
    </rPh>
    <phoneticPr fontId="2"/>
  </si>
  <si>
    <t>焼き芋大会出張読み聞かせ（岡輝公民館）【11月】</t>
    <rPh sb="0" eb="1">
      <t>ヤ</t>
    </rPh>
    <rPh sb="2" eb="3">
      <t>イモ</t>
    </rPh>
    <rPh sb="3" eb="5">
      <t>タイカイ</t>
    </rPh>
    <rPh sb="5" eb="7">
      <t>シュッチョウ</t>
    </rPh>
    <rPh sb="7" eb="8">
      <t>ヨ</t>
    </rPh>
    <rPh sb="9" eb="10">
      <t>キ</t>
    </rPh>
    <rPh sb="13" eb="15">
      <t>コウキ</t>
    </rPh>
    <rPh sb="15" eb="18">
      <t>コウミンカン</t>
    </rPh>
    <phoneticPr fontId="2"/>
  </si>
  <si>
    <t>クリスマス会【12月】</t>
    <rPh sb="5" eb="6">
      <t>カイ</t>
    </rPh>
    <phoneticPr fontId="2"/>
  </si>
  <si>
    <t>クリスマスを飾ろう！【12月】</t>
    <rPh sb="6" eb="7">
      <t>カザ</t>
    </rPh>
    <phoneticPr fontId="2"/>
  </si>
  <si>
    <t>ふゆのおはなし会【1月】</t>
    <rPh sb="7" eb="8">
      <t>カイ</t>
    </rPh>
    <phoneticPr fontId="2"/>
  </si>
  <si>
    <t>年はじめ　筆をつかって書いちゃおう！【1月】</t>
    <rPh sb="0" eb="1">
      <t>トシ</t>
    </rPh>
    <rPh sb="5" eb="6">
      <t>フデ</t>
    </rPh>
    <rPh sb="11" eb="12">
      <t>カ</t>
    </rPh>
    <phoneticPr fontId="2"/>
  </si>
  <si>
    <t>鬼にへんし～ん！【2月】</t>
    <phoneticPr fontId="2"/>
  </si>
  <si>
    <t>おひなさまを作ろう！【3月】</t>
    <phoneticPr fontId="2"/>
  </si>
  <si>
    <t>ぶっく・ブック・BOOK【2月】</t>
    <phoneticPr fontId="2"/>
  </si>
  <si>
    <t>絵本作家梅田俊作講演会【3月】</t>
    <rPh sb="13" eb="14">
      <t>ガツ</t>
    </rPh>
    <phoneticPr fontId="2"/>
  </si>
  <si>
    <t>講演会「薄田泣菫、与謝野寛(鉄幹）・晶子と岡山」【3月】</t>
    <phoneticPr fontId="2"/>
  </si>
  <si>
    <t>絵本作家野坂勇作講演会【3月】</t>
    <phoneticPr fontId="2"/>
  </si>
  <si>
    <t>講演会「多文化絵本を楽しむ」【11月】</t>
    <phoneticPr fontId="2"/>
  </si>
  <si>
    <t>【ESD関連行事】講演会「黒田官兵衛の前半生～備中高松城水攻めから中国大返しまで～」【11月】</t>
    <phoneticPr fontId="2"/>
  </si>
  <si>
    <t>講演「ウクライナに暮らして～チェルノブイリと福島」【10月】</t>
    <rPh sb="0" eb="2">
      <t>コウエン</t>
    </rPh>
    <rPh sb="9" eb="10">
      <t>ク</t>
    </rPh>
    <rPh sb="22" eb="24">
      <t>フクシマ</t>
    </rPh>
    <phoneticPr fontId="2"/>
  </si>
  <si>
    <t>和綴じ講習会【6月】</t>
    <rPh sb="0" eb="2">
      <t>ワト</t>
    </rPh>
    <rPh sb="3" eb="6">
      <t>コウシュウカイ</t>
    </rPh>
    <phoneticPr fontId="2"/>
  </si>
  <si>
    <t>－</t>
    <phoneticPr fontId="2"/>
  </si>
  <si>
    <t>おたのしみ会スペシャル【4月】</t>
    <rPh sb="5" eb="6">
      <t>カイ</t>
    </rPh>
    <phoneticPr fontId="2"/>
  </si>
  <si>
    <t>子どもの読書週間　おたのしみ会【4月】</t>
    <rPh sb="0" eb="1">
      <t>コ</t>
    </rPh>
    <rPh sb="4" eb="6">
      <t>ドクショ</t>
    </rPh>
    <rPh sb="6" eb="8">
      <t>シュウカン</t>
    </rPh>
    <rPh sb="14" eb="15">
      <t>カイ</t>
    </rPh>
    <phoneticPr fontId="2"/>
  </si>
  <si>
    <t>子どもの読書週間　おはなし会【5月】</t>
    <rPh sb="0" eb="1">
      <t>コ</t>
    </rPh>
    <rPh sb="4" eb="6">
      <t>ドクショ</t>
    </rPh>
    <rPh sb="6" eb="8">
      <t>シュウカン</t>
    </rPh>
    <rPh sb="13" eb="14">
      <t>カイ</t>
    </rPh>
    <phoneticPr fontId="2"/>
  </si>
  <si>
    <t>こわ～いおはなしの会【7月】</t>
    <rPh sb="9" eb="10">
      <t>カイ</t>
    </rPh>
    <phoneticPr fontId="2"/>
  </si>
  <si>
    <t>子どもの読書週間スペシャル　なぞなぞのトビラ【5月】</t>
    <rPh sb="0" eb="1">
      <t>コ</t>
    </rPh>
    <rPh sb="4" eb="6">
      <t>ドクショ</t>
    </rPh>
    <rPh sb="6" eb="8">
      <t>シュウカン</t>
    </rPh>
    <phoneticPr fontId="2"/>
  </si>
  <si>
    <t>－</t>
    <phoneticPr fontId="2"/>
  </si>
  <si>
    <t>かみしばいのじかん【通年】</t>
    <rPh sb="10" eb="12">
      <t>ツウネン</t>
    </rPh>
    <phoneticPr fontId="2"/>
  </si>
  <si>
    <t>絵本読み聞かせ体験【通年】</t>
    <rPh sb="0" eb="2">
      <t>エホン</t>
    </rPh>
    <rPh sb="2" eb="3">
      <t>ヨ</t>
    </rPh>
    <rPh sb="4" eb="5">
      <t>キ</t>
    </rPh>
    <rPh sb="7" eb="9">
      <t>タイケン</t>
    </rPh>
    <phoneticPr fontId="2"/>
  </si>
  <si>
    <t>ほっとひといき親子ふれあいタイム【通年】</t>
    <phoneticPr fontId="2"/>
  </si>
  <si>
    <t>えほんのじかん【通年】</t>
    <phoneticPr fontId="2"/>
  </si>
  <si>
    <t>おはなしのじかん【通年】</t>
    <phoneticPr fontId="2"/>
  </si>
  <si>
    <t>おやこおたのしみ会【通年】</t>
    <rPh sb="8" eb="9">
      <t>カイ</t>
    </rPh>
    <phoneticPr fontId="2"/>
  </si>
  <si>
    <t>名作映画会【通年】</t>
    <rPh sb="0" eb="2">
      <t>メイサク</t>
    </rPh>
    <rPh sb="2" eb="5">
      <t>エイガカイ</t>
    </rPh>
    <phoneticPr fontId="2"/>
  </si>
  <si>
    <t>郷土岡山を学ぶ上映会【通年】</t>
    <phoneticPr fontId="2"/>
  </si>
  <si>
    <t>音訳ボランティア上級講座【通年】</t>
    <rPh sb="0" eb="2">
      <t>オンヤク</t>
    </rPh>
    <rPh sb="8" eb="10">
      <t>ジョウキュウ</t>
    </rPh>
    <rPh sb="10" eb="12">
      <t>コウザ</t>
    </rPh>
    <phoneticPr fontId="2"/>
  </si>
  <si>
    <t>古文書を読む会【通年】</t>
    <rPh sb="0" eb="3">
      <t>コモンジョ</t>
    </rPh>
    <rPh sb="4" eb="5">
      <t>ヨ</t>
    </rPh>
    <rPh sb="6" eb="7">
      <t>カイ</t>
    </rPh>
    <phoneticPr fontId="2"/>
  </si>
  <si>
    <t>腹話術【5月】</t>
    <rPh sb="0" eb="3">
      <t>フクワジュツ</t>
    </rPh>
    <phoneticPr fontId="2"/>
  </si>
  <si>
    <t>読書週間　おはなしの会【11月】</t>
    <phoneticPr fontId="2"/>
  </si>
  <si>
    <t>読書週間　えほんのじかん【11月】</t>
    <phoneticPr fontId="2"/>
  </si>
  <si>
    <t>読書週間　おたのしみ会【11月】</t>
    <phoneticPr fontId="2"/>
  </si>
  <si>
    <t>クリスマスおたのしみ会【12月】</t>
    <rPh sb="10" eb="11">
      <t>カイ</t>
    </rPh>
    <phoneticPr fontId="2"/>
  </si>
  <si>
    <t>こどもクリスマス会【12月】</t>
    <rPh sb="8" eb="9">
      <t>カイ</t>
    </rPh>
    <phoneticPr fontId="2"/>
  </si>
  <si>
    <t>子ども科学教室【7月】</t>
    <rPh sb="0" eb="1">
      <t>コ</t>
    </rPh>
    <rPh sb="3" eb="5">
      <t>カガク</t>
    </rPh>
    <rPh sb="5" eb="7">
      <t>キョウシツ</t>
    </rPh>
    <phoneticPr fontId="2"/>
  </si>
  <si>
    <t>ロボット博士になろう！【8月】</t>
    <rPh sb="4" eb="6">
      <t>ハカセ</t>
    </rPh>
    <phoneticPr fontId="2"/>
  </si>
  <si>
    <t>エネルギーなるほど体験【8月】</t>
    <rPh sb="9" eb="11">
      <t>タイケン</t>
    </rPh>
    <phoneticPr fontId="2"/>
  </si>
  <si>
    <t>絵本読み聞かせ体験【通年】</t>
    <phoneticPr fontId="2"/>
  </si>
  <si>
    <t>ほっとひといき親子ふれあいタイム【通年】</t>
    <rPh sb="7" eb="9">
      <t>オヤコ</t>
    </rPh>
    <phoneticPr fontId="2"/>
  </si>
  <si>
    <t>おはなしの会【通年】</t>
    <rPh sb="5" eb="6">
      <t>カイ</t>
    </rPh>
    <phoneticPr fontId="2"/>
  </si>
  <si>
    <t>おたのしみ会【通年】</t>
    <rPh sb="5" eb="6">
      <t>カイ</t>
    </rPh>
    <phoneticPr fontId="2"/>
  </si>
  <si>
    <t>親子おたのしみ会【通年】</t>
    <rPh sb="0" eb="2">
      <t>オヤコ</t>
    </rPh>
    <rPh sb="7" eb="8">
      <t>カイ</t>
    </rPh>
    <phoneticPr fontId="2"/>
  </si>
  <si>
    <t>金ようおたのしみ会【通年】</t>
    <rPh sb="0" eb="1">
      <t>キン</t>
    </rPh>
    <rPh sb="8" eb="9">
      <t>カイ</t>
    </rPh>
    <phoneticPr fontId="2"/>
  </si>
  <si>
    <t>「本の楽しさ伝え隊！」展示と読み聞かせ（山陽女子中高と共催）【10月】</t>
    <phoneticPr fontId="2"/>
  </si>
  <si>
    <t>影絵【11月】</t>
    <rPh sb="0" eb="2">
      <t>カゲエ</t>
    </rPh>
    <phoneticPr fontId="2"/>
  </si>
  <si>
    <t>アンサンブル・ミニコンサート【4月】</t>
    <phoneticPr fontId="2"/>
  </si>
  <si>
    <t>鍵盤ハーモニカ・ミュージックベルのミニコンサート【6月】</t>
    <phoneticPr fontId="2"/>
  </si>
  <si>
    <t>クラリネット・ミニコンサート【11月】</t>
    <phoneticPr fontId="2"/>
  </si>
  <si>
    <t>アコーディオン・ミニコンサート【9月】</t>
    <phoneticPr fontId="2"/>
  </si>
  <si>
    <t>篠笛・ミニコンサート【10月】</t>
    <phoneticPr fontId="2"/>
  </si>
  <si>
    <t>琴・尺八・ミニコンサート【1月】</t>
    <phoneticPr fontId="2"/>
  </si>
  <si>
    <t>チェロ・ミニコンサート【2月】</t>
    <phoneticPr fontId="2"/>
  </si>
  <si>
    <t>ギター＆マンドリン・ミニコンサート【3月】</t>
    <phoneticPr fontId="2"/>
  </si>
  <si>
    <t>映画会【通年】</t>
    <rPh sb="0" eb="3">
      <t>エイガカイ</t>
    </rPh>
    <phoneticPr fontId="2"/>
  </si>
  <si>
    <t>古典を楽しむ会【通年】</t>
    <rPh sb="0" eb="2">
      <t>コテン</t>
    </rPh>
    <rPh sb="3" eb="4">
      <t>タノ</t>
    </rPh>
    <rPh sb="6" eb="7">
      <t>カイ</t>
    </rPh>
    <phoneticPr fontId="2"/>
  </si>
  <si>
    <t>文章教室【通年】</t>
    <rPh sb="0" eb="2">
      <t>ブンショウ</t>
    </rPh>
    <rPh sb="2" eb="4">
      <t>キョウシツ</t>
    </rPh>
    <phoneticPr fontId="2"/>
  </si>
  <si>
    <t>ESDまちなか連想ビブリオバトル（岡大附属図書館と共催）【10月】</t>
    <rPh sb="31" eb="32">
      <t>ガツ</t>
    </rPh>
    <phoneticPr fontId="2"/>
  </si>
  <si>
    <t>浦安図書館読書サークル【通年】</t>
    <rPh sb="0" eb="2">
      <t>ウラヤス</t>
    </rPh>
    <rPh sb="2" eb="5">
      <t>トショカン</t>
    </rPh>
    <rPh sb="5" eb="7">
      <t>ドクショ</t>
    </rPh>
    <rPh sb="12" eb="14">
      <t>ツウネン</t>
    </rPh>
    <phoneticPr fontId="2"/>
  </si>
  <si>
    <t>子どもの読書週間　スペシャルえほんのじかん【5月】</t>
    <rPh sb="0" eb="1">
      <t>コ</t>
    </rPh>
    <rPh sb="4" eb="6">
      <t>ドクショ</t>
    </rPh>
    <rPh sb="6" eb="8">
      <t>シュウカン</t>
    </rPh>
    <phoneticPr fontId="2"/>
  </si>
  <si>
    <t>読書週間　かみしばいのじかんスペシャル【11月】</t>
    <rPh sb="0" eb="2">
      <t>ドクショ</t>
    </rPh>
    <rPh sb="2" eb="4">
      <t>シュウカン</t>
    </rPh>
    <phoneticPr fontId="2"/>
  </si>
  <si>
    <t>春のスペシャルかみしばいのじかん【3月】</t>
    <rPh sb="0" eb="1">
      <t>ハル</t>
    </rPh>
    <phoneticPr fontId="2"/>
  </si>
  <si>
    <t>かみしばいのじかん【通年】</t>
    <phoneticPr fontId="2"/>
  </si>
  <si>
    <t>クリスマス会【12月】</t>
    <rPh sb="5" eb="6">
      <t>カイ</t>
    </rPh>
    <rPh sb="9" eb="10">
      <t>ガツ</t>
    </rPh>
    <phoneticPr fontId="2"/>
  </si>
  <si>
    <t>おはなし会【通年】</t>
    <rPh sb="4" eb="5">
      <t>カイ</t>
    </rPh>
    <phoneticPr fontId="2"/>
  </si>
  <si>
    <t>子どもビデオシアター【通年】</t>
    <rPh sb="0" eb="1">
      <t>コ</t>
    </rPh>
    <phoneticPr fontId="2"/>
  </si>
  <si>
    <t>出張おはなし会（保育園等）【通年】</t>
    <rPh sb="0" eb="2">
      <t>シュッチョウ</t>
    </rPh>
    <rPh sb="6" eb="7">
      <t>カイ</t>
    </rPh>
    <rPh sb="8" eb="11">
      <t>ホイクエン</t>
    </rPh>
    <rPh sb="11" eb="12">
      <t>トウ</t>
    </rPh>
    <phoneticPr fontId="2"/>
  </si>
  <si>
    <t>おはなし会スペシャル【4月】</t>
    <rPh sb="4" eb="5">
      <t>カイ</t>
    </rPh>
    <phoneticPr fontId="2"/>
  </si>
  <si>
    <t>なかよしクリスマス会【12月】</t>
    <rPh sb="9" eb="10">
      <t>カイ</t>
    </rPh>
    <phoneticPr fontId="2"/>
  </si>
  <si>
    <t>としょかんフェスティバル【7月】</t>
    <phoneticPr fontId="2"/>
  </si>
  <si>
    <t>みんなの喫茶室【4月】</t>
    <rPh sb="4" eb="6">
      <t>キッサ</t>
    </rPh>
    <rPh sb="6" eb="7">
      <t>シツ</t>
    </rPh>
    <phoneticPr fontId="2"/>
  </si>
  <si>
    <t>本のリサイクル市【7月】</t>
    <rPh sb="7" eb="8">
      <t>イチ</t>
    </rPh>
    <phoneticPr fontId="2"/>
  </si>
  <si>
    <t>おはなしかい【通年】</t>
    <rPh sb="7" eb="9">
      <t>ツウネン</t>
    </rPh>
    <phoneticPr fontId="2"/>
  </si>
  <si>
    <t>読書フェスティバル【7月】</t>
    <rPh sb="0" eb="2">
      <t>ドクショ</t>
    </rPh>
    <phoneticPr fontId="2"/>
  </si>
  <si>
    <t>おはなし会【通年】</t>
    <rPh sb="4" eb="5">
      <t>カイ</t>
    </rPh>
    <rPh sb="6" eb="8">
      <t>ツウネン</t>
    </rPh>
    <phoneticPr fontId="2"/>
  </si>
  <si>
    <t>おはなしタイム【5月】</t>
    <phoneticPr fontId="2"/>
  </si>
  <si>
    <t>おはなしのじかん【通年】</t>
    <rPh sb="9" eb="11">
      <t>ツウネン</t>
    </rPh>
    <phoneticPr fontId="2"/>
  </si>
  <si>
    <t>春のおたのしみ会【4月】</t>
    <rPh sb="0" eb="1">
      <t>ハル</t>
    </rPh>
    <rPh sb="7" eb="8">
      <t>カイ</t>
    </rPh>
    <phoneticPr fontId="2"/>
  </si>
  <si>
    <t>こわいおはなしのかい【8月】</t>
    <phoneticPr fontId="2"/>
  </si>
  <si>
    <t>バルーンであそぼう【5月】</t>
    <phoneticPr fontId="2"/>
  </si>
  <si>
    <t>手づくりおもちゃ講座【10月】</t>
    <rPh sb="0" eb="1">
      <t>テ</t>
    </rPh>
    <rPh sb="8" eb="10">
      <t>コウザ</t>
    </rPh>
    <phoneticPr fontId="2"/>
  </si>
  <si>
    <t>こども映画会【8月】</t>
    <rPh sb="3" eb="6">
      <t>エイガカイ</t>
    </rPh>
    <phoneticPr fontId="2"/>
  </si>
  <si>
    <t>こども切り紙教室【8月】</t>
    <rPh sb="3" eb="4">
      <t>キ</t>
    </rPh>
    <rPh sb="5" eb="6">
      <t>ガミ</t>
    </rPh>
    <rPh sb="6" eb="8">
      <t>キョウシツ</t>
    </rPh>
    <phoneticPr fontId="2"/>
  </si>
  <si>
    <t>こども工作教室【8月】</t>
    <rPh sb="3" eb="5">
      <t>コウサク</t>
    </rPh>
    <rPh sb="5" eb="7">
      <t>キョウシツ</t>
    </rPh>
    <phoneticPr fontId="2"/>
  </si>
  <si>
    <t>「瀬戸町の歴史を知る」講座【8月】</t>
    <rPh sb="1" eb="3">
      <t>セト</t>
    </rPh>
    <rPh sb="3" eb="4">
      <t>チョウ</t>
    </rPh>
    <rPh sb="5" eb="7">
      <t>レキシ</t>
    </rPh>
    <rPh sb="8" eb="9">
      <t>シ</t>
    </rPh>
    <rPh sb="11" eb="13">
      <t>コウザ</t>
    </rPh>
    <phoneticPr fontId="2"/>
  </si>
  <si>
    <t>紙ねんどでつくるひな人形【3月】</t>
    <rPh sb="0" eb="1">
      <t>カミ</t>
    </rPh>
    <rPh sb="10" eb="12">
      <t>ニンギョウ</t>
    </rPh>
    <phoneticPr fontId="2"/>
  </si>
  <si>
    <t>絵本の読み聞かせ（瀬戸公民館）【12月】</t>
    <rPh sb="0" eb="2">
      <t>エホン</t>
    </rPh>
    <rPh sb="3" eb="4">
      <t>ヨ</t>
    </rPh>
    <rPh sb="5" eb="6">
      <t>キ</t>
    </rPh>
    <rPh sb="9" eb="11">
      <t>セト</t>
    </rPh>
    <rPh sb="11" eb="14">
      <t>コウミンカン</t>
    </rPh>
    <phoneticPr fontId="2"/>
  </si>
  <si>
    <t>せとのおはなし会【1月】</t>
    <rPh sb="7" eb="8">
      <t>カイ</t>
    </rPh>
    <phoneticPr fontId="2"/>
  </si>
  <si>
    <t>ひなのおはなし会【3月】</t>
    <rPh sb="7" eb="8">
      <t>カイ</t>
    </rPh>
    <phoneticPr fontId="2"/>
  </si>
  <si>
    <t>クリスマスお楽しみ会【12月】</t>
    <rPh sb="6" eb="7">
      <t>タノ</t>
    </rPh>
    <rPh sb="9" eb="10">
      <t>カイ</t>
    </rPh>
    <phoneticPr fontId="2"/>
  </si>
  <si>
    <t>エコクラフト講座【2月】</t>
    <rPh sb="6" eb="8">
      <t>コウザ</t>
    </rPh>
    <phoneticPr fontId="2"/>
  </si>
  <si>
    <t>クロスステッチ講座【3月】</t>
    <rPh sb="7" eb="9">
      <t>コウザ</t>
    </rPh>
    <phoneticPr fontId="2"/>
  </si>
  <si>
    <t>ミニコンサート「雅楽のしらべ」【1月】</t>
    <rPh sb="8" eb="10">
      <t>ガガク</t>
    </rPh>
    <phoneticPr fontId="2"/>
  </si>
  <si>
    <t>ミニトーク「片山秀陵先生について」【1月】</t>
    <rPh sb="6" eb="8">
      <t>カタヤマ</t>
    </rPh>
    <rPh sb="8" eb="9">
      <t>ヒデ</t>
    </rPh>
    <rPh sb="9" eb="10">
      <t>リョウ</t>
    </rPh>
    <rPh sb="10" eb="12">
      <t>センセイ</t>
    </rPh>
    <phoneticPr fontId="2"/>
  </si>
  <si>
    <t>おはなしのへや【通年】</t>
    <phoneticPr fontId="2"/>
  </si>
  <si>
    <t>秋のおはなし会【11月】</t>
    <rPh sb="0" eb="1">
      <t>アキ</t>
    </rPh>
    <rPh sb="6" eb="7">
      <t>カイ</t>
    </rPh>
    <rPh sb="10" eb="11">
      <t>ツキ</t>
    </rPh>
    <phoneticPr fontId="2"/>
  </si>
  <si>
    <t>おはなしのじかん【5月】</t>
    <rPh sb="10" eb="11">
      <t>ガツ</t>
    </rPh>
    <phoneticPr fontId="2"/>
  </si>
  <si>
    <t>絵本読み聞かせ体験【4月】</t>
    <rPh sb="11" eb="12">
      <t>ガツ</t>
    </rPh>
    <phoneticPr fontId="2"/>
  </si>
  <si>
    <t>絵本から飛び出したお菓子作り【4月】</t>
    <rPh sb="0" eb="2">
      <t>エホン</t>
    </rPh>
    <rPh sb="4" eb="5">
      <t>ト</t>
    </rPh>
    <rPh sb="6" eb="7">
      <t>ダ</t>
    </rPh>
    <rPh sb="10" eb="12">
      <t>カシ</t>
    </rPh>
    <rPh sb="12" eb="13">
      <t>ツク</t>
    </rPh>
    <rPh sb="16" eb="17">
      <t>ガツ</t>
    </rPh>
    <phoneticPr fontId="2"/>
  </si>
  <si>
    <t>人形劇【5,8,11月】</t>
    <rPh sb="0" eb="3">
      <t>ニンギョウゲキ</t>
    </rPh>
    <rPh sb="10" eb="11">
      <t>ガツ</t>
    </rPh>
    <phoneticPr fontId="2"/>
  </si>
  <si>
    <t>こわいおはなしの会【8月】</t>
    <rPh sb="8" eb="9">
      <t>カイ</t>
    </rPh>
    <rPh sb="11" eb="12">
      <t>ガツ</t>
    </rPh>
    <phoneticPr fontId="2"/>
  </si>
  <si>
    <t>科学工作教室【8月】</t>
    <rPh sb="0" eb="2">
      <t>カガク</t>
    </rPh>
    <rPh sb="2" eb="4">
      <t>コウサク</t>
    </rPh>
    <rPh sb="4" eb="6">
      <t>キョウシツ</t>
    </rPh>
    <rPh sb="8" eb="9">
      <t>ガツ</t>
    </rPh>
    <phoneticPr fontId="2"/>
  </si>
  <si>
    <t>夏休みこども司書体験【7,8月】</t>
    <phoneticPr fontId="2"/>
  </si>
  <si>
    <t>秋のこども会【11月】</t>
    <rPh sb="0" eb="1">
      <t>アキ</t>
    </rPh>
    <rPh sb="5" eb="6">
      <t>カイ</t>
    </rPh>
    <phoneticPr fontId="2"/>
  </si>
  <si>
    <t>ロボット博士になろう【8月】</t>
    <rPh sb="4" eb="6">
      <t>ハカセ</t>
    </rPh>
    <phoneticPr fontId="2"/>
  </si>
  <si>
    <t>出張おはなし会（幼稚園）【11月】</t>
    <rPh sb="0" eb="2">
      <t>シュッチョウ</t>
    </rPh>
    <rPh sb="6" eb="7">
      <t>カイ</t>
    </rPh>
    <rPh sb="8" eb="11">
      <t>ヨウチエン</t>
    </rPh>
    <phoneticPr fontId="2"/>
  </si>
  <si>
    <t>冬のこども会【12月】</t>
    <phoneticPr fontId="2"/>
  </si>
  <si>
    <t>どんど焼き（百花プラザ共催）【1月】</t>
    <rPh sb="3" eb="4">
      <t>ヤ</t>
    </rPh>
    <rPh sb="6" eb="7">
      <t>ヒャク</t>
    </rPh>
    <rPh sb="7" eb="8">
      <t>ハナ</t>
    </rPh>
    <rPh sb="11" eb="13">
      <t>キョウサイ</t>
    </rPh>
    <phoneticPr fontId="2"/>
  </si>
  <si>
    <t>調べるっておもしろい！こちら化石研究室【3月】</t>
    <phoneticPr fontId="2"/>
  </si>
  <si>
    <t>名作映画会【通年】</t>
    <rPh sb="6" eb="8">
      <t>ツウネン</t>
    </rPh>
    <phoneticPr fontId="2"/>
  </si>
  <si>
    <t>ビブリオバトル【5月】</t>
    <phoneticPr fontId="2"/>
  </si>
  <si>
    <t>西大寺を中心に活躍された方達の足跡【9～1月】</t>
    <rPh sb="0" eb="3">
      <t>サイダイジ</t>
    </rPh>
    <rPh sb="4" eb="6">
      <t>チュウシン</t>
    </rPh>
    <rPh sb="7" eb="9">
      <t>カツヤク</t>
    </rPh>
    <rPh sb="12" eb="13">
      <t>カタ</t>
    </rPh>
    <rPh sb="13" eb="14">
      <t>タチ</t>
    </rPh>
    <rPh sb="15" eb="17">
      <t>ソクセキ</t>
    </rPh>
    <phoneticPr fontId="2"/>
  </si>
  <si>
    <t>教養講座　著者が語る「備前の国西大寺縁起絵巻」【11月】</t>
    <rPh sb="0" eb="2">
      <t>キョウヨウ</t>
    </rPh>
    <rPh sb="2" eb="4">
      <t>コウザ</t>
    </rPh>
    <rPh sb="5" eb="7">
      <t>チョシャ</t>
    </rPh>
    <rPh sb="8" eb="9">
      <t>カタ</t>
    </rPh>
    <rPh sb="11" eb="13">
      <t>ビゼン</t>
    </rPh>
    <rPh sb="14" eb="15">
      <t>クニ</t>
    </rPh>
    <rPh sb="15" eb="18">
      <t>サイダイジ</t>
    </rPh>
    <rPh sb="18" eb="20">
      <t>エンギ</t>
    </rPh>
    <rPh sb="20" eb="22">
      <t>エマキ</t>
    </rPh>
    <phoneticPr fontId="2"/>
  </si>
  <si>
    <t>ぬいぐるみのお部屋づくり【11月】</t>
    <rPh sb="7" eb="9">
      <t>ヘヤ</t>
    </rPh>
    <phoneticPr fontId="2"/>
  </si>
  <si>
    <t>Ｏｎｉビジョン</t>
    <phoneticPr fontId="2"/>
  </si>
  <si>
    <t>ベストセラーズ</t>
    <phoneticPr fontId="2"/>
  </si>
  <si>
    <t>ウッドオフィス</t>
    <phoneticPr fontId="2"/>
  </si>
  <si>
    <t>歴史人別冊『完全保存版　戦国武将の全国勢力変遷マップ』に掲載（画像データ）</t>
    <phoneticPr fontId="2"/>
  </si>
  <si>
    <t>「沖新田東西之図」</t>
    <phoneticPr fontId="2"/>
  </si>
  <si>
    <t>操南公民館</t>
    <phoneticPr fontId="2"/>
  </si>
  <si>
    <t>ユニット</t>
    <phoneticPr fontId="2"/>
  </si>
  <si>
    <t>「宇喜多直家木像」（『郷土歴史アルバム』）</t>
    <phoneticPr fontId="2"/>
  </si>
  <si>
    <t>岡山県立博物館</t>
    <phoneticPr fontId="2"/>
  </si>
  <si>
    <t>岡山県立博物館および高知県立歴史民俗資料館で開催の特別展に展示（撮影した画像）</t>
    <phoneticPr fontId="2"/>
  </si>
  <si>
    <t>平成27年度岡山・高知文化交流事業「戦国大名　宇喜多氏と長宗我部氏」に展示（撮影した画像）</t>
    <phoneticPr fontId="2"/>
  </si>
  <si>
    <t>「京橋渡初めの図」（国富文庫）</t>
    <phoneticPr fontId="2"/>
  </si>
  <si>
    <t>山陽放送</t>
    <phoneticPr fontId="2"/>
  </si>
  <si>
    <t>「焼夷弾爆撃ニ依ル焼失状況」</t>
    <phoneticPr fontId="2"/>
  </si>
  <si>
    <t>岡山後楽園</t>
    <phoneticPr fontId="2"/>
  </si>
  <si>
    <t>坪田譲治の写真パネル（坪田文庫）</t>
    <phoneticPr fontId="2"/>
  </si>
  <si>
    <t>岡山市市民局文化振興課</t>
    <phoneticPr fontId="2"/>
  </si>
  <si>
    <t>カガミ</t>
    <phoneticPr fontId="2"/>
  </si>
  <si>
    <t>「岡山亜公園之図」</t>
    <rPh sb="1" eb="3">
      <t>オカヤマ</t>
    </rPh>
    <rPh sb="3" eb="4">
      <t>ア</t>
    </rPh>
    <rPh sb="4" eb="6">
      <t>コウエン</t>
    </rPh>
    <rPh sb="6" eb="7">
      <t>ノ</t>
    </rPh>
    <rPh sb="7" eb="8">
      <t>ズ</t>
    </rPh>
    <phoneticPr fontId="1"/>
  </si>
  <si>
    <t>「岡山孤児院尋常小学校」（『岡山孤児院写真帖』）</t>
    <rPh sb="1" eb="3">
      <t>オカヤマ</t>
    </rPh>
    <rPh sb="3" eb="6">
      <t>コジイン</t>
    </rPh>
    <rPh sb="6" eb="8">
      <t>ジンジョウ</t>
    </rPh>
    <rPh sb="8" eb="11">
      <t>ショウガッコウ</t>
    </rPh>
    <rPh sb="14" eb="16">
      <t>オカヤマ</t>
    </rPh>
    <rPh sb="16" eb="19">
      <t>コジイン</t>
    </rPh>
    <rPh sb="19" eb="21">
      <t>シャシン</t>
    </rPh>
    <rPh sb="21" eb="22">
      <t>ジョウ</t>
    </rPh>
    <phoneticPr fontId="1"/>
  </si>
  <si>
    <t>岡山城の古写真</t>
    <rPh sb="0" eb="2">
      <t>オカヤマ</t>
    </rPh>
    <rPh sb="2" eb="3">
      <t>シロ</t>
    </rPh>
    <rPh sb="4" eb="5">
      <t>コ</t>
    </rPh>
    <rPh sb="5" eb="7">
      <t>シャシン</t>
    </rPh>
    <phoneticPr fontId="1"/>
  </si>
  <si>
    <t>『山水奇観　拾遺』</t>
    <rPh sb="1" eb="3">
      <t>サンスイ</t>
    </rPh>
    <rPh sb="3" eb="5">
      <t>キカン</t>
    </rPh>
    <rPh sb="6" eb="8">
      <t>シュウイ</t>
    </rPh>
    <phoneticPr fontId="1"/>
  </si>
  <si>
    <t>『汎岡山』</t>
    <rPh sb="1" eb="2">
      <t>ハン</t>
    </rPh>
    <rPh sb="2" eb="4">
      <t>オカヤマ</t>
    </rPh>
    <phoneticPr fontId="1"/>
  </si>
  <si>
    <t>引き札「砂糖卸所」</t>
    <rPh sb="0" eb="1">
      <t>ヒ</t>
    </rPh>
    <rPh sb="2" eb="3">
      <t>フダ</t>
    </rPh>
    <rPh sb="4" eb="6">
      <t>サトウ</t>
    </rPh>
    <rPh sb="6" eb="7">
      <t>オロシ</t>
    </rPh>
    <rPh sb="7" eb="8">
      <t>ショ</t>
    </rPh>
    <phoneticPr fontId="1"/>
  </si>
  <si>
    <t>『備中兵乱記』</t>
    <rPh sb="1" eb="2">
      <t>ビ</t>
    </rPh>
    <rPh sb="2" eb="3">
      <t>チュウ</t>
    </rPh>
    <rPh sb="3" eb="4">
      <t>ヘイ</t>
    </rPh>
    <rPh sb="4" eb="5">
      <t>ラン</t>
    </rPh>
    <rPh sb="5" eb="6">
      <t>キ</t>
    </rPh>
    <phoneticPr fontId="1"/>
  </si>
  <si>
    <t>いのちのことば社</t>
    <phoneticPr fontId="2"/>
  </si>
  <si>
    <t>月刊『百万人の福音』H26年11月号への掲載（画像データ）</t>
    <phoneticPr fontId="2"/>
  </si>
  <si>
    <t>碧水社</t>
    <phoneticPr fontId="2"/>
  </si>
  <si>
    <t>岡山県立美術館</t>
    <phoneticPr fontId="2"/>
  </si>
  <si>
    <t>岡山県教育庁文化財課</t>
    <phoneticPr fontId="2"/>
  </si>
  <si>
    <t>岡山県記録資料館</t>
    <phoneticPr fontId="2"/>
  </si>
  <si>
    <t>テレビ朝日</t>
    <phoneticPr fontId="2"/>
  </si>
  <si>
    <t>おかやま観光コンベンション協会</t>
    <phoneticPr fontId="2"/>
  </si>
  <si>
    <t>平成26年度企画展「きらめく海の記録資料」に展示</t>
    <phoneticPr fontId="2"/>
  </si>
  <si>
    <t>平成26年度岡山城秋季特別展「黒田官兵衛の奇策-備中高松城水攻め」に展示</t>
    <phoneticPr fontId="2"/>
  </si>
  <si>
    <t>『歴史人』10月号に掲載（画像データ）</t>
    <phoneticPr fontId="2"/>
  </si>
  <si>
    <t>ＢＳ朝日「ニッポン絶景街道」（H26.12.18放送）で放映（画像データ）</t>
    <phoneticPr fontId="2"/>
  </si>
  <si>
    <t>広報用ホームページ（Ｆａｃｅｂｏｏｋ）に掲載（画像データ）</t>
    <phoneticPr fontId="2"/>
  </si>
  <si>
    <t>「操南八景」の紹介パンフレットに掲載（画像データ）</t>
    <phoneticPr fontId="2"/>
  </si>
  <si>
    <t>ＢＳジャパン「空から日本を見てみよう＋」（H27.2.10放送）で放映（画像データ）</t>
    <phoneticPr fontId="2"/>
  </si>
  <si>
    <t>RSK「地域スペシャルメッセージ～生かせるか４００年の歴史」（H26.6.4放送）で放映</t>
    <phoneticPr fontId="2"/>
  </si>
  <si>
    <t>RSK「国司憲一のリンだＲｉＮだ　山陽道をゆく」（H26.7.30放送）で放映</t>
    <phoneticPr fontId="2"/>
  </si>
  <si>
    <t>「後楽園今昔物語～明治以降の後楽園～」へパネルにして展示（画像データ）</t>
    <phoneticPr fontId="2"/>
  </si>
  <si>
    <t>「明治以降の後楽園」へパネルにして展示（パネルの再使用）</t>
    <phoneticPr fontId="2"/>
  </si>
  <si>
    <t>坪田譲治文学賞30周年記念事業「壇ふみ　坪田譲治を読む」のパンフレットへの掲載（画像データ）</t>
    <phoneticPr fontId="2"/>
  </si>
  <si>
    <t>朝日放送「パネルクイズ　アッタク２５」（H27.1.25放送）で使用（画像データ）</t>
    <phoneticPr fontId="2"/>
  </si>
  <si>
    <t>山陽放送「国司憲一郎のリンだRｉＮだ」（H27.3.11放送）で放映（画像データ）</t>
    <phoneticPr fontId="2"/>
  </si>
  <si>
    <t>『週刊　日本の城』109号（デアゴスティーニ・ジャパン発行）に掲載（画像データ）</t>
    <phoneticPr fontId="2"/>
  </si>
  <si>
    <t>『岡山県立美術館紀要』第５号に掲載（画像データ）</t>
    <phoneticPr fontId="2"/>
  </si>
  <si>
    <t>ガイドブック『近代科学のさきがけたち～おかやまの洋学者の足跡』に写真を掲載（画像データ）</t>
    <phoneticPr fontId="2"/>
  </si>
  <si>
    <t>テレビ朝日「いきなり！黄金伝説。」（H27.3.19放送）で放映（画像データ）</t>
    <phoneticPr fontId="2"/>
  </si>
  <si>
    <t>「地球環境問題ポスターコンクール作品展」</t>
    <phoneticPr fontId="2"/>
  </si>
  <si>
    <t>3/15～4/6</t>
    <phoneticPr fontId="2"/>
  </si>
  <si>
    <t>「せとのひなまつり」</t>
    <phoneticPr fontId="2"/>
  </si>
  <si>
    <t>3/25～4/1</t>
    <phoneticPr fontId="2"/>
  </si>
  <si>
    <t>「郷土力士と大相撲展」</t>
    <rPh sb="1" eb="3">
      <t>キョウド</t>
    </rPh>
    <rPh sb="3" eb="5">
      <t>リキシ</t>
    </rPh>
    <rPh sb="6" eb="9">
      <t>オオズモウ</t>
    </rPh>
    <rPh sb="9" eb="10">
      <t>テン</t>
    </rPh>
    <phoneticPr fontId="2"/>
  </si>
  <si>
    <t>5/1～5/25</t>
    <phoneticPr fontId="2"/>
  </si>
  <si>
    <t>「横綱常の花と岡山市立中央図書館の相撲関係資料展」</t>
    <rPh sb="1" eb="3">
      <t>ヨコヅナ</t>
    </rPh>
    <rPh sb="3" eb="4">
      <t>ツネ</t>
    </rPh>
    <rPh sb="5" eb="6">
      <t>ハナ</t>
    </rPh>
    <rPh sb="7" eb="10">
      <t>オカヤマシ</t>
    </rPh>
    <rPh sb="10" eb="11">
      <t>リツ</t>
    </rPh>
    <rPh sb="11" eb="13">
      <t>チュウオウ</t>
    </rPh>
    <rPh sb="13" eb="16">
      <t>トショカン</t>
    </rPh>
    <rPh sb="17" eb="19">
      <t>スモウ</t>
    </rPh>
    <rPh sb="19" eb="21">
      <t>カンケイ</t>
    </rPh>
    <rPh sb="21" eb="23">
      <t>シリョウ</t>
    </rPh>
    <rPh sb="23" eb="24">
      <t>テン</t>
    </rPh>
    <phoneticPr fontId="2"/>
  </si>
  <si>
    <t>5/28～6/22</t>
    <phoneticPr fontId="2"/>
  </si>
  <si>
    <t>「瀬戸町ゆかりの作家展」</t>
    <rPh sb="1" eb="3">
      <t>セト</t>
    </rPh>
    <rPh sb="3" eb="4">
      <t>チョウ</t>
    </rPh>
    <rPh sb="8" eb="10">
      <t>サッカ</t>
    </rPh>
    <rPh sb="10" eb="11">
      <t>テン</t>
    </rPh>
    <phoneticPr fontId="2"/>
  </si>
  <si>
    <t>5/28～6/4</t>
    <phoneticPr fontId="2"/>
  </si>
  <si>
    <t>「内山下小学校が市役所だった頃～激動期の戦災復興～」</t>
    <rPh sb="1" eb="2">
      <t>ウチ</t>
    </rPh>
    <rPh sb="2" eb="4">
      <t>ヤマシタ</t>
    </rPh>
    <rPh sb="4" eb="7">
      <t>ショウガッコウ</t>
    </rPh>
    <rPh sb="8" eb="11">
      <t>シヤクショ</t>
    </rPh>
    <rPh sb="14" eb="15">
      <t>コロ</t>
    </rPh>
    <rPh sb="16" eb="19">
      <t>ゲキドウキ</t>
    </rPh>
    <rPh sb="20" eb="22">
      <t>センサイ</t>
    </rPh>
    <rPh sb="22" eb="24">
      <t>フッコウ</t>
    </rPh>
    <phoneticPr fontId="2"/>
  </si>
  <si>
    <t>6/25～8/17</t>
    <phoneticPr fontId="2"/>
  </si>
  <si>
    <t>　　　　　　　　御津図書館</t>
    <rPh sb="8" eb="10">
      <t>ミツ</t>
    </rPh>
    <rPh sb="10" eb="13">
      <t>トショカン</t>
    </rPh>
    <phoneticPr fontId="2"/>
  </si>
  <si>
    <t>平成26年度教科書展示会</t>
    <rPh sb="0" eb="2">
      <t>ヘイセイ</t>
    </rPh>
    <rPh sb="4" eb="5">
      <t>ネン</t>
    </rPh>
    <rPh sb="5" eb="6">
      <t>ド</t>
    </rPh>
    <rPh sb="6" eb="9">
      <t>キョウカショ</t>
    </rPh>
    <rPh sb="9" eb="12">
      <t>テンジカイ</t>
    </rPh>
    <phoneticPr fontId="2"/>
  </si>
  <si>
    <t>6/13～6/28</t>
    <phoneticPr fontId="2"/>
  </si>
  <si>
    <t>研修（文科省職員）</t>
    <rPh sb="0" eb="2">
      <t>ケンシュウ</t>
    </rPh>
    <rPh sb="3" eb="6">
      <t>モンカショウ</t>
    </rPh>
    <rPh sb="6" eb="8">
      <t>ショクイン</t>
    </rPh>
    <phoneticPr fontId="2"/>
  </si>
  <si>
    <t>「岡山都市計画のあゆみ」</t>
    <rPh sb="1" eb="3">
      <t>オカヤマ</t>
    </rPh>
    <rPh sb="3" eb="5">
      <t>トシ</t>
    </rPh>
    <rPh sb="5" eb="7">
      <t>ケイカク</t>
    </rPh>
    <phoneticPr fontId="2"/>
  </si>
  <si>
    <t>8/20～10/5</t>
    <phoneticPr fontId="2"/>
  </si>
  <si>
    <t>「ESD関連展示　岡山市立中央図書館資料による高松城水攻め」</t>
    <rPh sb="4" eb="6">
      <t>カンレン</t>
    </rPh>
    <rPh sb="6" eb="8">
      <t>テンジ</t>
    </rPh>
    <rPh sb="9" eb="12">
      <t>オカヤマシ</t>
    </rPh>
    <rPh sb="12" eb="13">
      <t>リツ</t>
    </rPh>
    <rPh sb="13" eb="15">
      <t>チュウオウ</t>
    </rPh>
    <rPh sb="15" eb="18">
      <t>トショカン</t>
    </rPh>
    <rPh sb="18" eb="20">
      <t>シリョウ</t>
    </rPh>
    <rPh sb="23" eb="26">
      <t>タカマツジョウ</t>
    </rPh>
    <rPh sb="26" eb="27">
      <t>ミズ</t>
    </rPh>
    <rPh sb="27" eb="28">
      <t>セ</t>
    </rPh>
    <phoneticPr fontId="2"/>
  </si>
  <si>
    <t>10/16～11/30</t>
    <phoneticPr fontId="2"/>
  </si>
  <si>
    <t>「瀬戸町三彩会秋季展」（瀬戸町図書館共催）</t>
    <rPh sb="1" eb="3">
      <t>セト</t>
    </rPh>
    <rPh sb="3" eb="4">
      <t>チョウ</t>
    </rPh>
    <rPh sb="4" eb="5">
      <t>サン</t>
    </rPh>
    <rPh sb="5" eb="6">
      <t>サイ</t>
    </rPh>
    <rPh sb="6" eb="7">
      <t>カイ</t>
    </rPh>
    <rPh sb="7" eb="9">
      <t>シュウキ</t>
    </rPh>
    <rPh sb="9" eb="10">
      <t>テン</t>
    </rPh>
    <rPh sb="12" eb="14">
      <t>セト</t>
    </rPh>
    <rPh sb="14" eb="15">
      <t>チョウ</t>
    </rPh>
    <rPh sb="15" eb="18">
      <t>トショカン</t>
    </rPh>
    <rPh sb="18" eb="20">
      <t>キョウサイ</t>
    </rPh>
    <phoneticPr fontId="2"/>
  </si>
  <si>
    <t>11/25～11/30</t>
    <phoneticPr fontId="2"/>
  </si>
  <si>
    <t>職場体験（中学生・高校生）</t>
    <rPh sb="0" eb="2">
      <t>ショクバ</t>
    </rPh>
    <rPh sb="2" eb="4">
      <t>タイケン</t>
    </rPh>
    <rPh sb="5" eb="8">
      <t>チュウガクセイ</t>
    </rPh>
    <rPh sb="9" eb="12">
      <t>コウコウセイ</t>
    </rPh>
    <phoneticPr fontId="2"/>
  </si>
  <si>
    <t>「江戸時代の地理学者、古川古松軒の旅～岡山市立中央図書館所蔵の写本から～」</t>
    <rPh sb="1" eb="3">
      <t>エド</t>
    </rPh>
    <rPh sb="3" eb="5">
      <t>ジダイ</t>
    </rPh>
    <rPh sb="6" eb="8">
      <t>チリ</t>
    </rPh>
    <rPh sb="8" eb="10">
      <t>ガクシャ</t>
    </rPh>
    <rPh sb="11" eb="13">
      <t>フルカワ</t>
    </rPh>
    <rPh sb="13" eb="15">
      <t>フルマツ</t>
    </rPh>
    <rPh sb="15" eb="16">
      <t>ケン</t>
    </rPh>
    <rPh sb="17" eb="18">
      <t>タビ</t>
    </rPh>
    <rPh sb="19" eb="22">
      <t>オカヤマシ</t>
    </rPh>
    <rPh sb="22" eb="23">
      <t>リツ</t>
    </rPh>
    <rPh sb="23" eb="25">
      <t>チュウオウ</t>
    </rPh>
    <rPh sb="25" eb="28">
      <t>トショカン</t>
    </rPh>
    <rPh sb="28" eb="30">
      <t>ショゾウ</t>
    </rPh>
    <rPh sb="31" eb="33">
      <t>シャホン</t>
    </rPh>
    <phoneticPr fontId="2"/>
  </si>
  <si>
    <t>12/3～12/28</t>
    <phoneticPr fontId="2"/>
  </si>
  <si>
    <t>「明治のハイカラ広告～岡山の商店引札～」</t>
    <rPh sb="1" eb="3">
      <t>メイジ</t>
    </rPh>
    <rPh sb="8" eb="10">
      <t>コウコク</t>
    </rPh>
    <rPh sb="11" eb="13">
      <t>オカヤマ</t>
    </rPh>
    <rPh sb="14" eb="16">
      <t>ショウテン</t>
    </rPh>
    <rPh sb="16" eb="18">
      <t>ヒキフダ</t>
    </rPh>
    <phoneticPr fontId="2"/>
  </si>
  <si>
    <t>1/6～2/9</t>
    <phoneticPr fontId="2"/>
  </si>
  <si>
    <t>「片山秀陵展」</t>
    <rPh sb="1" eb="3">
      <t>カタヤマ</t>
    </rPh>
    <rPh sb="3" eb="4">
      <t>ヒデ</t>
    </rPh>
    <rPh sb="4" eb="5">
      <t>リョウ</t>
    </rPh>
    <rPh sb="5" eb="6">
      <t>テン</t>
    </rPh>
    <phoneticPr fontId="2"/>
  </si>
  <si>
    <t>1/21～1/25</t>
    <phoneticPr fontId="2"/>
  </si>
  <si>
    <t>「坪田譲治展～第30回坪田譲治文学賞記念～」</t>
    <rPh sb="1" eb="3">
      <t>ツボタ</t>
    </rPh>
    <rPh sb="3" eb="5">
      <t>ジョウジ</t>
    </rPh>
    <rPh sb="5" eb="6">
      <t>テン</t>
    </rPh>
    <phoneticPr fontId="2"/>
  </si>
  <si>
    <t>2/11～3/11</t>
    <phoneticPr fontId="2"/>
  </si>
  <si>
    <t>3/14～4/5</t>
    <phoneticPr fontId="2"/>
  </si>
  <si>
    <t>見学（園児・児童・中学生）</t>
    <rPh sb="0" eb="2">
      <t>ケンガク</t>
    </rPh>
    <rPh sb="3" eb="5">
      <t>エンジ</t>
    </rPh>
    <rPh sb="6" eb="8">
      <t>ジドウ</t>
    </rPh>
    <rPh sb="9" eb="12">
      <t>チュウガクセイ</t>
    </rPh>
    <phoneticPr fontId="2"/>
  </si>
  <si>
    <t>見学（園児・児童・大学教員等）</t>
    <rPh sb="9" eb="11">
      <t>ダイガク</t>
    </rPh>
    <rPh sb="13" eb="14">
      <t>トウ</t>
    </rPh>
    <phoneticPr fontId="2"/>
  </si>
  <si>
    <t>子ども映画会【8,9,11月】</t>
    <rPh sb="0" eb="1">
      <t>コ</t>
    </rPh>
    <rPh sb="3" eb="6">
      <t>エイガカイ</t>
    </rPh>
    <rPh sb="13" eb="14">
      <t>ツキ</t>
    </rPh>
    <phoneticPr fontId="2"/>
  </si>
  <si>
    <t>こども映画会【8,12月】</t>
    <rPh sb="3" eb="6">
      <t>エイガカイ</t>
    </rPh>
    <rPh sb="11" eb="12">
      <t>ツキ</t>
    </rPh>
    <phoneticPr fontId="2"/>
  </si>
  <si>
    <t>小学生のためのおはなし会【6,10月】</t>
    <rPh sb="0" eb="3">
      <t>ショウガクセイ</t>
    </rPh>
    <rPh sb="11" eb="12">
      <t>カイ</t>
    </rPh>
    <rPh sb="17" eb="18">
      <t>ツキ</t>
    </rPh>
    <phoneticPr fontId="2"/>
  </si>
  <si>
    <t>ハングルでえほんのじかん【9,1月】</t>
    <rPh sb="16" eb="17">
      <t>ツキ</t>
    </rPh>
    <phoneticPr fontId="2"/>
  </si>
  <si>
    <t>人形劇【9,3月】</t>
    <rPh sb="0" eb="3">
      <t>ニンギョウゲキ</t>
    </rPh>
    <rPh sb="7" eb="8">
      <t>ツキ</t>
    </rPh>
    <phoneticPr fontId="2"/>
  </si>
  <si>
    <t>中国語でえほんのじかん【11,2月】</t>
    <rPh sb="0" eb="2">
      <t>チュウゴク</t>
    </rPh>
    <rPh sb="16" eb="17">
      <t>ツキ</t>
    </rPh>
    <phoneticPr fontId="2"/>
  </si>
  <si>
    <t>大人のためのおはなし会【5,11月】</t>
    <rPh sb="0" eb="2">
      <t>オトナ</t>
    </rPh>
    <rPh sb="10" eb="11">
      <t>カイ</t>
    </rPh>
    <rPh sb="16" eb="17">
      <t>ツキ</t>
    </rPh>
    <phoneticPr fontId="2"/>
  </si>
  <si>
    <t>出張おはなし会（幼稚園）【5,10,11月】</t>
    <rPh sb="0" eb="2">
      <t>シュッチョウ</t>
    </rPh>
    <rPh sb="6" eb="7">
      <t>カイ</t>
    </rPh>
    <rPh sb="8" eb="11">
      <t>ヨウチエン</t>
    </rPh>
    <rPh sb="20" eb="21">
      <t>ツキ</t>
    </rPh>
    <phoneticPr fontId="2"/>
  </si>
  <si>
    <t>おたのしみ会【11,1月】</t>
    <rPh sb="5" eb="6">
      <t>カイ</t>
    </rPh>
    <rPh sb="11" eb="12">
      <t>ツキ</t>
    </rPh>
    <phoneticPr fontId="2"/>
  </si>
  <si>
    <t>切り紙講座【5,7,9月】</t>
    <rPh sb="0" eb="1">
      <t>キ</t>
    </rPh>
    <rPh sb="2" eb="3">
      <t>ガミ</t>
    </rPh>
    <rPh sb="3" eb="5">
      <t>コウザ</t>
    </rPh>
    <rPh sb="11" eb="12">
      <t>ツキ</t>
    </rPh>
    <phoneticPr fontId="2"/>
  </si>
  <si>
    <t>名作映画会【5,7,9月】</t>
    <rPh sb="0" eb="2">
      <t>メイサク</t>
    </rPh>
    <rPh sb="2" eb="5">
      <t>エイガカイ</t>
    </rPh>
    <phoneticPr fontId="2"/>
  </si>
  <si>
    <t>子ども読書の日　スペシャルかみしばい【4,5月】</t>
    <rPh sb="0" eb="1">
      <t>コ</t>
    </rPh>
    <rPh sb="3" eb="5">
      <t>ドクショ</t>
    </rPh>
    <rPh sb="6" eb="7">
      <t>ヒ</t>
    </rPh>
    <phoneticPr fontId="2"/>
  </si>
  <si>
    <t>人形劇【6,1～3月】</t>
    <rPh sb="0" eb="3">
      <t>ニンギョウゲキ</t>
    </rPh>
    <rPh sb="9" eb="10">
      <t>ツキ</t>
    </rPh>
    <phoneticPr fontId="2"/>
  </si>
  <si>
    <t>エジプトふしぎ発見【9,10月】</t>
    <rPh sb="7" eb="9">
      <t>ハッケン</t>
    </rPh>
    <phoneticPr fontId="2"/>
  </si>
  <si>
    <t>読書週間　スペシャルかみしばいのじかん【10,11月】</t>
    <rPh sb="0" eb="2">
      <t>ドクショ</t>
    </rPh>
    <rPh sb="2" eb="4">
      <t>シュウカン</t>
    </rPh>
    <phoneticPr fontId="2"/>
  </si>
  <si>
    <t>中央図書館ボランティア養成初級講座
「子どもたちに絵本やお話を届けよう！」【1,2月】</t>
    <rPh sb="0" eb="2">
      <t>チュウオウ</t>
    </rPh>
    <rPh sb="2" eb="5">
      <t>トショカン</t>
    </rPh>
    <rPh sb="11" eb="13">
      <t>ヨウセイ</t>
    </rPh>
    <rPh sb="13" eb="15">
      <t>ショキュウ</t>
    </rPh>
    <rPh sb="15" eb="17">
      <t>コウザ</t>
    </rPh>
    <rPh sb="19" eb="20">
      <t>コ</t>
    </rPh>
    <rPh sb="25" eb="27">
      <t>エホン</t>
    </rPh>
    <rPh sb="29" eb="30">
      <t>ハナシ</t>
    </rPh>
    <rPh sb="31" eb="32">
      <t>トド</t>
    </rPh>
    <phoneticPr fontId="2"/>
  </si>
  <si>
    <t>ストーリーテリング・実践ステップアップ講座【9～2月】</t>
    <rPh sb="25" eb="26">
      <t>ツキ</t>
    </rPh>
    <phoneticPr fontId="2"/>
  </si>
  <si>
    <t>絵本の読み聞かせ（育児相談）【6,11月】</t>
    <rPh sb="0" eb="2">
      <t>エホン</t>
    </rPh>
    <rPh sb="3" eb="4">
      <t>ヨ</t>
    </rPh>
    <rPh sb="5" eb="6">
      <t>キ</t>
    </rPh>
    <rPh sb="9" eb="11">
      <t>イクジ</t>
    </rPh>
    <rPh sb="11" eb="13">
      <t>ソウダン</t>
    </rPh>
    <phoneticPr fontId="2"/>
  </si>
  <si>
    <t>おはなしかいスペシャル【4,10月】</t>
    <phoneticPr fontId="2"/>
  </si>
  <si>
    <t>「瀬戸町の歴史を学ぶ」講座【6,10月】</t>
    <rPh sb="1" eb="3">
      <t>セト</t>
    </rPh>
    <rPh sb="3" eb="4">
      <t>チョウ</t>
    </rPh>
    <rPh sb="5" eb="7">
      <t>レキシ</t>
    </rPh>
    <rPh sb="8" eb="9">
      <t>マナ</t>
    </rPh>
    <rPh sb="11" eb="13">
      <t>コウザ</t>
    </rPh>
    <phoneticPr fontId="2"/>
  </si>
  <si>
    <t>おはなしひろば【6,11,2月】</t>
    <rPh sb="14" eb="15">
      <t>ツキ</t>
    </rPh>
    <phoneticPr fontId="2"/>
  </si>
  <si>
    <t>夏休みこども映画会【7,8月】</t>
    <rPh sb="0" eb="2">
      <t>ナツヤス</t>
    </rPh>
    <rPh sb="6" eb="9">
      <t>エイガカイ</t>
    </rPh>
    <rPh sb="13" eb="14">
      <t>ツキ</t>
    </rPh>
    <phoneticPr fontId="2"/>
  </si>
  <si>
    <t>CATVの放送、動画配信（「岡山観光コンベンション協会」等）、DVD放映（市内観光センター等）（撮影した画像）</t>
    <phoneticPr fontId="2"/>
  </si>
  <si>
    <t>*11 「団体数」の合計値は，利用の重複を除いた全館の団体数のため，各館の合計と一致しない場合がある。</t>
    <rPh sb="5" eb="8">
      <t>ダンタイスウ</t>
    </rPh>
    <rPh sb="10" eb="13">
      <t>ゴウケイチ</t>
    </rPh>
    <rPh sb="15" eb="17">
      <t>リヨウ</t>
    </rPh>
    <rPh sb="18" eb="20">
      <t>チョウフク</t>
    </rPh>
    <rPh sb="21" eb="22">
      <t>ノゾ</t>
    </rPh>
    <rPh sb="24" eb="26">
      <t>ゼンカン</t>
    </rPh>
    <rPh sb="27" eb="30">
      <t>ダンタイスウ</t>
    </rPh>
    <rPh sb="34" eb="36">
      <t>カクカン</t>
    </rPh>
    <rPh sb="37" eb="39">
      <t>ゴウケイ</t>
    </rPh>
    <rPh sb="40" eb="42">
      <t>イッチ</t>
    </rPh>
    <rPh sb="45" eb="47">
      <t>バアイ</t>
    </rPh>
    <phoneticPr fontId="2"/>
  </si>
  <si>
    <t>９　予約受付件数*12</t>
    <rPh sb="2" eb="4">
      <t>ヨヤク</t>
    </rPh>
    <rPh sb="4" eb="6">
      <t>ウケツケ</t>
    </rPh>
    <rPh sb="6" eb="8">
      <t>ケンスウ</t>
    </rPh>
    <phoneticPr fontId="2"/>
  </si>
  <si>
    <t>中央　*13</t>
    <rPh sb="0" eb="2">
      <t>チュウオウ</t>
    </rPh>
    <phoneticPr fontId="2"/>
  </si>
  <si>
    <t>19　ビデオ視聴利用人数</t>
    <phoneticPr fontId="2"/>
  </si>
  <si>
    <t>20　ＯＰＡＣ（ホームページや館内利用者用検索機）利用状況</t>
    <phoneticPr fontId="2"/>
  </si>
  <si>
    <t>21　資料整理状況</t>
    <rPh sb="3" eb="5">
      <t>シリョウ</t>
    </rPh>
    <rPh sb="5" eb="7">
      <t>セイリ</t>
    </rPh>
    <rPh sb="7" eb="9">
      <t>ジョウキョウ</t>
    </rPh>
    <phoneticPr fontId="2"/>
  </si>
  <si>
    <t>22　行事・集会活動</t>
    <rPh sb="3" eb="5">
      <t>ギョウジ</t>
    </rPh>
    <rPh sb="6" eb="8">
      <t>シュウカイ</t>
    </rPh>
    <rPh sb="8" eb="10">
      <t>カツドウ</t>
    </rPh>
    <phoneticPr fontId="2"/>
  </si>
  <si>
    <t>23　展示</t>
    <rPh sb="3" eb="5">
      <t>テンジ</t>
    </rPh>
    <phoneticPr fontId="2"/>
  </si>
  <si>
    <t>24　視察・見学等</t>
    <rPh sb="3" eb="5">
      <t>シサツ</t>
    </rPh>
    <rPh sb="6" eb="8">
      <t>ケンガク</t>
    </rPh>
    <rPh sb="8" eb="9">
      <t>トウ</t>
    </rPh>
    <phoneticPr fontId="2"/>
  </si>
  <si>
    <t>25　岡山市子ども読書活動推進委員会事務局業務</t>
    <rPh sb="3" eb="6">
      <t>オカヤマシ</t>
    </rPh>
    <rPh sb="6" eb="7">
      <t>コ</t>
    </rPh>
    <rPh sb="9" eb="11">
      <t>ドクショ</t>
    </rPh>
    <rPh sb="11" eb="13">
      <t>カツドウ</t>
    </rPh>
    <rPh sb="13" eb="15">
      <t>スイシン</t>
    </rPh>
    <rPh sb="15" eb="18">
      <t>イインカイ</t>
    </rPh>
    <rPh sb="18" eb="21">
      <t>ジムキョク</t>
    </rPh>
    <rPh sb="21" eb="23">
      <t>ギョウム</t>
    </rPh>
    <phoneticPr fontId="2"/>
  </si>
  <si>
    <t>26　当館所蔵貴重資料の出陳，出版物への掲載等</t>
    <rPh sb="3" eb="5">
      <t>トウカン</t>
    </rPh>
    <rPh sb="5" eb="7">
      <t>ショゾウ</t>
    </rPh>
    <rPh sb="7" eb="9">
      <t>キチョウ</t>
    </rPh>
    <rPh sb="9" eb="11">
      <t>シリョウ</t>
    </rPh>
    <rPh sb="12" eb="14">
      <t>シュッチン</t>
    </rPh>
    <rPh sb="15" eb="18">
      <t>シュッパンブツ</t>
    </rPh>
    <rPh sb="20" eb="23">
      <t>ケイサイトウ</t>
    </rPh>
    <phoneticPr fontId="2"/>
  </si>
  <si>
    <t xml:space="preserve"> 見学（児童）</t>
    <rPh sb="1" eb="3">
      <t>ケンガク</t>
    </rPh>
    <rPh sb="4" eb="6">
      <t>ジドウ</t>
    </rPh>
    <phoneticPr fontId="2"/>
  </si>
  <si>
    <t>*12 予約受付件数とは，所蔵資料に対する予約と未所蔵資料の資料に対するリクエストを合わせた数。なお，公民館の予約件数は図書館から公民館への貸出冊数で算出
*13 中央の予約受付件数にはふれあいセンターでの受付分3,713件を含む。</t>
    <rPh sb="51" eb="54">
      <t>コウミンカン</t>
    </rPh>
    <rPh sb="55" eb="57">
      <t>ヨヤク</t>
    </rPh>
    <rPh sb="57" eb="59">
      <t>ケンスウ</t>
    </rPh>
    <rPh sb="60" eb="63">
      <t>トショカン</t>
    </rPh>
    <rPh sb="65" eb="68">
      <t>コウミンカン</t>
    </rPh>
    <rPh sb="70" eb="72">
      <t>カシダシ</t>
    </rPh>
    <rPh sb="72" eb="74">
      <t>サッスウ</t>
    </rPh>
    <phoneticPr fontId="2"/>
  </si>
  <si>
    <r>
      <t>団体数*</t>
    </r>
    <r>
      <rPr>
        <sz val="10"/>
        <rFont val="ＭＳ Ｐ明朝"/>
        <family val="1"/>
        <charset val="128"/>
      </rPr>
      <t>11</t>
    </r>
    <rPh sb="0" eb="2">
      <t>ダンタイ</t>
    </rPh>
    <rPh sb="2" eb="3">
      <t>カズ</t>
    </rPh>
    <phoneticPr fontId="2"/>
  </si>
  <si>
    <r>
      <t>*2 建部町図書館は「鶴田連絡所」</t>
    </r>
    <r>
      <rPr>
        <sz val="9"/>
        <rFont val="ＭＳ Ｐ明朝"/>
        <family val="1"/>
        <charset val="128"/>
      </rPr>
      <t>（建部町図書館のサービスポイント）</t>
    </r>
    <r>
      <rPr>
        <sz val="10.5"/>
        <rFont val="ＭＳ Ｐ明朝"/>
        <family val="1"/>
        <charset val="128"/>
      </rPr>
      <t>の貸出人数（8人）と貸出冊数（49冊）を含んだ数値</t>
    </r>
    <rPh sb="3" eb="5">
      <t>タケベ</t>
    </rPh>
    <rPh sb="5" eb="6">
      <t>チョウ</t>
    </rPh>
    <rPh sb="6" eb="9">
      <t>トショカン</t>
    </rPh>
    <rPh sb="11" eb="13">
      <t>ツルタ</t>
    </rPh>
    <rPh sb="13" eb="16">
      <t>レンラクショ</t>
    </rPh>
    <rPh sb="18" eb="20">
      <t>タケベ</t>
    </rPh>
    <rPh sb="20" eb="24">
      <t>チョウトショカン</t>
    </rPh>
    <rPh sb="35" eb="37">
      <t>カシダシ</t>
    </rPh>
    <rPh sb="37" eb="39">
      <t>ニンズウ</t>
    </rPh>
    <rPh sb="41" eb="42">
      <t>ニン</t>
    </rPh>
    <rPh sb="44" eb="46">
      <t>カシダシ</t>
    </rPh>
    <rPh sb="46" eb="47">
      <t>サツ</t>
    </rPh>
    <rPh sb="47" eb="48">
      <t>スウ</t>
    </rPh>
    <rPh sb="51" eb="52">
      <t>サツ</t>
    </rPh>
    <rPh sb="54" eb="55">
      <t>フク</t>
    </rPh>
    <rPh sb="57" eb="59">
      <t>スウチ</t>
    </rPh>
    <phoneticPr fontId="2"/>
  </si>
  <si>
    <r>
      <t>*3 BMは移動図書館のこと。</t>
    </r>
    <r>
      <rPr>
        <sz val="10"/>
        <rFont val="ＭＳ Ｐ明朝"/>
        <family val="1"/>
        <charset val="128"/>
      </rPr>
      <t>移動図書館サービスポイント数　個人97  団体35  公民館29  身障者12  計173　（駐車場149）</t>
    </r>
    <rPh sb="6" eb="8">
      <t>イドウ</t>
    </rPh>
    <rPh sb="8" eb="11">
      <t>トショカン</t>
    </rPh>
    <rPh sb="28" eb="29">
      <t>スウ</t>
    </rPh>
    <rPh sb="62" eb="65">
      <t>チュウシャジョウ</t>
    </rPh>
    <phoneticPr fontId="2"/>
  </si>
  <si>
    <r>
      <t xml:space="preserve">子そだておうえんハッピータイム【2月】
</t>
    </r>
    <r>
      <rPr>
        <sz val="9"/>
        <rFont val="ＭＳ Ｐ明朝"/>
        <family val="1"/>
        <charset val="128"/>
      </rPr>
      <t>（子そだておうえんコーナー設置（図書・DAISY展示、絵本読み聞かせ等））（岡山ふれあいセンター）</t>
    </r>
    <rPh sb="0" eb="1">
      <t>コ</t>
    </rPh>
    <rPh sb="21" eb="22">
      <t>コ</t>
    </rPh>
    <rPh sb="33" eb="35">
      <t>セッチ</t>
    </rPh>
    <rPh sb="36" eb="38">
      <t>トショ</t>
    </rPh>
    <rPh sb="44" eb="46">
      <t>テンジ</t>
    </rPh>
    <rPh sb="47" eb="49">
      <t>エホン</t>
    </rPh>
    <rPh sb="49" eb="50">
      <t>ヨ</t>
    </rPh>
    <rPh sb="51" eb="52">
      <t>キ</t>
    </rPh>
    <rPh sb="54" eb="55">
      <t>トウ</t>
    </rPh>
    <rPh sb="58" eb="60">
      <t>オカヤマ</t>
    </rPh>
    <phoneticPr fontId="2"/>
  </si>
  <si>
    <t>職場体験（中学生・高校生）</t>
    <rPh sb="0" eb="2">
      <t>ショクバ</t>
    </rPh>
    <rPh sb="2" eb="4">
      <t>タイケン</t>
    </rPh>
    <rPh sb="9" eb="12">
      <t>コウコウセイ</t>
    </rPh>
    <phoneticPr fontId="2"/>
  </si>
  <si>
    <t>職場体験（中学生）</t>
    <rPh sb="0" eb="2">
      <t>ショクバ</t>
    </rPh>
    <rPh sb="2" eb="4">
      <t>タイケン</t>
    </rPh>
    <rPh sb="5" eb="8">
      <t>チュウガクセイ</t>
    </rPh>
    <phoneticPr fontId="2"/>
  </si>
  <si>
    <t>*9 公民館建て替えのため、平成26年10月より吉備公民館でのサービス（貸出・配本等）を休止中</t>
    <rPh sb="3" eb="6">
      <t>コウミンカン</t>
    </rPh>
    <rPh sb="6" eb="7">
      <t>タ</t>
    </rPh>
    <rPh sb="8" eb="9">
      <t>カ</t>
    </rPh>
    <rPh sb="14" eb="16">
      <t>ヘイセイ</t>
    </rPh>
    <rPh sb="18" eb="19">
      <t>ネン</t>
    </rPh>
    <rPh sb="21" eb="22">
      <t>ツキ</t>
    </rPh>
    <rPh sb="24" eb="26">
      <t>キビ</t>
    </rPh>
    <rPh sb="26" eb="28">
      <t>コウミン</t>
    </rPh>
    <rPh sb="28" eb="29">
      <t>カン</t>
    </rPh>
    <rPh sb="36" eb="38">
      <t>カシダシ</t>
    </rPh>
    <rPh sb="39" eb="41">
      <t>ハイホン</t>
    </rPh>
    <rPh sb="41" eb="42">
      <t>トウ</t>
    </rPh>
    <rPh sb="44" eb="46">
      <t>キュウシ</t>
    </rPh>
    <rPh sb="46" eb="47">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</si>
</sst>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0&quot;人&quot;"/>
    <numFmt numFmtId="177" formatCode="#,##0&quot;件&quot;"/>
    <numFmt numFmtId="178" formatCode="#,##0&quot;点&quot;"/>
    <numFmt numFmtId="179" formatCode="#,##0&quot;巻&quot;"/>
    <numFmt numFmtId="180" formatCode="&quot;*&quot;#,##0"/>
    <numFmt numFmtId="181" formatCode="#,##0\ｹ\ｰ\ｽ"/>
    <numFmt numFmtId="182" formatCode="#,##0_);[Red]\(#,##0\)"/>
    <numFmt numFmtId="183" formatCode="0_);[Red]\(0\)"/>
    <numFmt numFmtId="184" formatCode="#,##0&quot;回&quot;"/>
    <numFmt numFmtId="185" formatCode="#,##0&quot;冊&quot;"/>
    <numFmt numFmtId="186" formatCode="#,##0&quot;円&quot;"/>
    <numFmt numFmtId="187" formatCode="#,##0.#&quot;冊&quot;"/>
    <numFmt numFmtId="188" formatCode="0.0%"/>
    <numFmt numFmtId="189" formatCode="#,##0.0&quot;回&quot;"/>
    <numFmt numFmtId="190" formatCode="#,##0.0&quot;倍&quot;"/>
    <numFmt numFmtId="191" formatCode="#,##0&quot;本&quot;"/>
    <numFmt numFmtId="192" formatCode="#,##0.0&quot;冊&quot;"/>
    <numFmt numFmtId="193" formatCode="#,##0&quot; *1&quot;"/>
    <numFmt numFmtId="194" formatCode="\(#,##0&quot;人&quot;\)"/>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24"/>
      <name val="ＭＳ Ｐゴシック"/>
      <family val="3"/>
      <charset val="128"/>
    </font>
    <font>
      <sz val="20"/>
      <name val="ＭＳ Ｐゴシック"/>
      <family val="3"/>
      <charset val="128"/>
    </font>
    <font>
      <b/>
      <sz val="36"/>
      <name val="ＭＳ Ｐゴシック"/>
      <family val="3"/>
      <charset val="128"/>
    </font>
    <font>
      <b/>
      <sz val="28"/>
      <name val="ＭＳ Ｐゴシック"/>
      <family val="3"/>
      <charset val="128"/>
    </font>
    <font>
      <b/>
      <sz val="24"/>
      <name val="ＭＳ Ｐゴシック"/>
      <family val="3"/>
      <charset val="128"/>
    </font>
    <font>
      <b/>
      <sz val="20"/>
      <name val="ＭＳ Ｐゴシック"/>
      <family val="3"/>
      <charset val="128"/>
    </font>
    <font>
      <b/>
      <sz val="14"/>
      <name val="ＭＳ Ｐゴシック"/>
      <family val="3"/>
      <charset val="128"/>
    </font>
    <font>
      <sz val="11"/>
      <name val="ＭＳ 明朝"/>
      <family val="1"/>
      <charset val="128"/>
    </font>
    <font>
      <sz val="10"/>
      <name val="ＭＳ Ｐ明朝"/>
      <family val="1"/>
      <charset val="128"/>
    </font>
    <font>
      <sz val="10.5"/>
      <name val="ＭＳ Ｐ明朝"/>
      <family val="1"/>
      <charset val="128"/>
    </font>
    <font>
      <sz val="9"/>
      <name val="ＭＳ Ｐ明朝"/>
      <family val="1"/>
      <charset val="128"/>
    </font>
    <font>
      <b/>
      <sz val="12"/>
      <name val="ＭＳ Ｐゴシック"/>
      <family val="3"/>
      <charset val="128"/>
    </font>
    <font>
      <sz val="10"/>
      <name val="ＭＳ Ｐゴシック"/>
      <family val="3"/>
      <charset val="128"/>
    </font>
    <font>
      <sz val="8.5"/>
      <name val="ＭＳ Ｐゴシック"/>
      <family val="3"/>
      <charset val="128"/>
    </font>
    <font>
      <sz val="10"/>
      <name val="ＭＳ 明朝"/>
      <family val="1"/>
      <charset val="128"/>
    </font>
    <font>
      <sz val="7"/>
      <name val="ＭＳ 明朝"/>
      <family val="1"/>
      <charset val="128"/>
    </font>
    <font>
      <sz val="8"/>
      <name val="ＭＳ Ｐ明朝"/>
      <family val="1"/>
      <charset val="128"/>
    </font>
    <font>
      <sz val="8"/>
      <name val="ＭＳ Ｐゴシック"/>
      <family val="3"/>
      <charset val="128"/>
    </font>
    <font>
      <b/>
      <sz val="11"/>
      <name val="ＭＳ Ｐ明朝"/>
      <family val="1"/>
      <charset val="128"/>
    </font>
    <font>
      <sz val="7"/>
      <name val="ＭＳ Ｐ明朝"/>
      <family val="1"/>
      <charset val="128"/>
    </font>
    <font>
      <sz val="6"/>
      <name val="ＭＳ Ｐ明朝"/>
      <family val="1"/>
      <charset val="128"/>
    </font>
    <font>
      <sz val="16"/>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6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dashed">
        <color indexed="64"/>
      </left>
      <right style="thin">
        <color indexed="64"/>
      </right>
      <top style="thin">
        <color indexed="64"/>
      </top>
      <bottom/>
      <diagonal/>
    </border>
    <border>
      <left style="thin">
        <color indexed="64"/>
      </left>
      <right/>
      <top style="thin">
        <color indexed="64"/>
      </top>
      <bottom style="double">
        <color indexed="64"/>
      </bottom>
      <diagonal/>
    </border>
    <border>
      <left style="double">
        <color indexed="64"/>
      </left>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style="dashed">
        <color indexed="64"/>
      </left>
      <right style="thin">
        <color indexed="64"/>
      </right>
      <top style="double">
        <color indexed="64"/>
      </top>
      <bottom style="thin">
        <color indexed="64"/>
      </bottom>
      <diagonal/>
    </border>
    <border>
      <left style="double">
        <color indexed="64"/>
      </left>
      <right/>
      <top/>
      <bottom style="thin">
        <color indexed="64"/>
      </bottom>
      <diagonal/>
    </border>
    <border>
      <left style="dashed">
        <color indexed="64"/>
      </left>
      <right style="dashed">
        <color indexed="64"/>
      </right>
      <top style="double">
        <color indexed="64"/>
      </top>
      <bottom style="thin">
        <color indexed="64"/>
      </bottom>
      <diagonal/>
    </border>
    <border>
      <left style="thin">
        <color indexed="64"/>
      </left>
      <right style="thin">
        <color indexed="64"/>
      </right>
      <top/>
      <bottom style="thin">
        <color indexed="64"/>
      </bottom>
      <diagonal/>
    </border>
    <border>
      <left style="double">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ouble">
        <color indexed="64"/>
      </right>
      <top/>
      <bottom style="thin">
        <color indexed="64"/>
      </bottom>
      <diagonal/>
    </border>
    <border>
      <left style="dashed">
        <color indexed="64"/>
      </left>
      <right style="thin">
        <color indexed="64"/>
      </right>
      <top/>
      <bottom/>
      <diagonal/>
    </border>
    <border>
      <left style="thin">
        <color indexed="64"/>
      </left>
      <right style="thin">
        <color indexed="64"/>
      </right>
      <top style="thin">
        <color indexed="64"/>
      </top>
      <bottom/>
      <diagonal/>
    </border>
    <border>
      <left style="double">
        <color indexed="64"/>
      </left>
      <right style="double">
        <color indexed="64"/>
      </right>
      <top style="thin">
        <color indexed="64"/>
      </top>
      <bottom/>
      <diagonal/>
    </border>
    <border>
      <left style="thin">
        <color indexed="64"/>
      </left>
      <right style="thin">
        <color indexed="64"/>
      </right>
      <top/>
      <bottom/>
      <diagonal/>
    </border>
    <border>
      <left style="double">
        <color indexed="64"/>
      </left>
      <right/>
      <top/>
      <bottom/>
      <diagonal/>
    </border>
    <border>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top style="thin">
        <color indexed="64"/>
      </top>
      <bottom style="double">
        <color indexed="64"/>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dashed">
        <color indexed="64"/>
      </left>
      <right/>
      <top style="thin">
        <color indexed="64"/>
      </top>
      <bottom/>
      <diagonal/>
    </border>
    <border>
      <left style="thin">
        <color indexed="64"/>
      </left>
      <right style="dashed">
        <color indexed="64"/>
      </right>
      <top/>
      <bottom/>
      <diagonal/>
    </border>
    <border>
      <left/>
      <right style="double">
        <color indexed="64"/>
      </right>
      <top/>
      <bottom/>
      <diagonal/>
    </border>
    <border>
      <left style="double">
        <color indexed="64"/>
      </left>
      <right style="thin">
        <color indexed="64"/>
      </right>
      <top style="double">
        <color indexed="64"/>
      </top>
      <bottom style="thin">
        <color indexed="64"/>
      </bottom>
      <diagonal/>
    </border>
    <border>
      <left style="thin">
        <color indexed="64"/>
      </left>
      <right style="dashed">
        <color indexed="64"/>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style="dashed">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style="double">
        <color indexed="64"/>
      </right>
      <top/>
      <bottom style="thin">
        <color indexed="64"/>
      </bottom>
      <diagonal/>
    </border>
    <border>
      <left style="dashed">
        <color indexed="64"/>
      </left>
      <right style="double">
        <color indexed="64"/>
      </right>
      <top style="thin">
        <color indexed="64"/>
      </top>
      <bottom style="thin">
        <color indexed="64"/>
      </bottom>
      <diagonal/>
    </border>
    <border>
      <left style="dashed">
        <color indexed="64"/>
      </left>
      <right style="double">
        <color indexed="64"/>
      </right>
      <top style="thin">
        <color indexed="64"/>
      </top>
      <bottom/>
      <diagonal/>
    </border>
    <border>
      <left style="double">
        <color indexed="64"/>
      </left>
      <right style="dashed">
        <color indexed="64"/>
      </right>
      <top style="thin">
        <color indexed="64"/>
      </top>
      <bottom style="double">
        <color indexed="64"/>
      </bottom>
      <diagonal/>
    </border>
    <border>
      <left style="double">
        <color indexed="64"/>
      </left>
      <right style="dashed">
        <color indexed="64"/>
      </right>
      <top style="double">
        <color indexed="64"/>
      </top>
      <bottom style="thin">
        <color indexed="64"/>
      </bottom>
      <diagonal/>
    </border>
    <border>
      <left style="thin">
        <color indexed="64"/>
      </left>
      <right style="double">
        <color indexed="64"/>
      </right>
      <top/>
      <bottom style="double">
        <color indexed="64"/>
      </bottom>
      <diagonal/>
    </border>
    <border>
      <left/>
      <right/>
      <top/>
      <bottom style="double">
        <color indexed="64"/>
      </bottom>
      <diagonal/>
    </border>
    <border>
      <left style="dashed">
        <color indexed="64"/>
      </left>
      <right style="thin">
        <color indexed="64"/>
      </right>
      <top/>
      <bottom style="double">
        <color indexed="64"/>
      </bottom>
      <diagonal/>
    </border>
    <border>
      <left/>
      <right style="thin">
        <color indexed="64"/>
      </right>
      <top/>
      <bottom style="double">
        <color indexed="64"/>
      </bottom>
      <diagonal/>
    </border>
    <border>
      <left/>
      <right style="dashed">
        <color indexed="64"/>
      </right>
      <top style="double">
        <color indexed="64"/>
      </top>
      <bottom style="thin">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tted">
        <color indexed="64"/>
      </right>
      <top style="thin">
        <color indexed="64"/>
      </top>
      <bottom style="double">
        <color indexed="64"/>
      </bottom>
      <diagonal/>
    </border>
    <border>
      <left/>
      <right style="dotted">
        <color indexed="64"/>
      </right>
      <top style="thin">
        <color indexed="64"/>
      </top>
      <bottom style="double">
        <color indexed="64"/>
      </bottom>
      <diagonal/>
    </border>
    <border>
      <left/>
      <right style="dashed">
        <color indexed="64"/>
      </right>
      <top style="thin">
        <color indexed="64"/>
      </top>
      <bottom style="double">
        <color indexed="64"/>
      </bottom>
      <diagonal/>
    </border>
    <border>
      <left style="double">
        <color indexed="64"/>
      </left>
      <right style="dotted">
        <color indexed="64"/>
      </right>
      <top style="double">
        <color indexed="64"/>
      </top>
      <bottom style="thin">
        <color indexed="64"/>
      </bottom>
      <diagonal/>
    </border>
    <border>
      <left/>
      <right style="dotted">
        <color indexed="64"/>
      </right>
      <top style="double">
        <color indexed="64"/>
      </top>
      <bottom style="thin">
        <color indexed="64"/>
      </bottom>
      <diagonal/>
    </border>
    <border>
      <left/>
      <right/>
      <top style="double">
        <color indexed="64"/>
      </top>
      <bottom style="thin">
        <color indexed="64"/>
      </bottom>
      <diagonal/>
    </border>
    <border>
      <left style="double">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uble">
        <color indexed="64"/>
      </left>
      <right style="dotted">
        <color indexed="64"/>
      </right>
      <top style="thin">
        <color indexed="64"/>
      </top>
      <bottom/>
      <diagonal/>
    </border>
    <border>
      <left/>
      <right style="dotted">
        <color indexed="64"/>
      </right>
      <top style="thin">
        <color indexed="64"/>
      </top>
      <bottom/>
      <diagonal/>
    </border>
    <border>
      <left style="double">
        <color indexed="64"/>
      </left>
      <right style="thin">
        <color indexed="64"/>
      </right>
      <top style="thin">
        <color indexed="64"/>
      </top>
      <bottom style="double">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dashed">
        <color indexed="64"/>
      </right>
      <top/>
      <bottom style="thin">
        <color indexed="64"/>
      </bottom>
      <diagonal/>
    </border>
    <border>
      <left style="double">
        <color indexed="64"/>
      </left>
      <right style="dashed">
        <color indexed="64"/>
      </right>
      <top/>
      <bottom style="thin">
        <color indexed="64"/>
      </bottom>
      <diagonal/>
    </border>
    <border>
      <left style="double">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style="double">
        <color indexed="64"/>
      </left>
      <right style="dashed">
        <color indexed="64"/>
      </right>
      <top style="thin">
        <color indexed="64"/>
      </top>
      <bottom/>
      <diagonal/>
    </border>
    <border>
      <left style="double">
        <color indexed="64"/>
      </left>
      <right style="dashed">
        <color indexed="64"/>
      </right>
      <top/>
      <bottom/>
      <diagonal/>
    </border>
    <border>
      <left/>
      <right style="thin">
        <color indexed="64"/>
      </right>
      <top/>
      <bottom/>
      <diagonal/>
    </border>
    <border>
      <left style="double">
        <color indexed="64"/>
      </left>
      <right style="thin">
        <color indexed="64"/>
      </right>
      <top style="double">
        <color indexed="64"/>
      </top>
      <bottom/>
      <diagonal/>
    </border>
    <border>
      <left style="dashed">
        <color indexed="64"/>
      </left>
      <right style="dashed">
        <color indexed="64"/>
      </right>
      <top/>
      <bottom/>
      <diagonal/>
    </border>
    <border>
      <left style="dashed">
        <color indexed="64"/>
      </left>
      <right/>
      <top/>
      <bottom/>
      <diagonal/>
    </border>
    <border>
      <left style="thin">
        <color indexed="64"/>
      </left>
      <right style="double">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dashed">
        <color indexed="64"/>
      </left>
      <right style="medium">
        <color indexed="64"/>
      </right>
      <top style="medium">
        <color indexed="64"/>
      </top>
      <bottom style="thin">
        <color indexed="64"/>
      </bottom>
      <diagonal/>
    </border>
    <border>
      <left style="dashed">
        <color indexed="64"/>
      </left>
      <right style="medium">
        <color indexed="64"/>
      </right>
      <top style="thin">
        <color indexed="64"/>
      </top>
      <bottom style="thin">
        <color indexed="64"/>
      </bottom>
      <diagonal/>
    </border>
    <border>
      <left style="dashed">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ashed">
        <color indexed="64"/>
      </right>
      <top/>
      <bottom style="double">
        <color indexed="64"/>
      </bottom>
      <diagonal/>
    </border>
    <border>
      <left style="dashed">
        <color indexed="64"/>
      </left>
      <right style="double">
        <color indexed="64"/>
      </right>
      <top/>
      <bottom style="double">
        <color indexed="64"/>
      </bottom>
      <diagonal/>
    </border>
    <border>
      <left style="thin">
        <color indexed="64"/>
      </left>
      <right style="dashed">
        <color indexed="64"/>
      </right>
      <top style="thin">
        <color indexed="64"/>
      </top>
      <bottom style="double">
        <color indexed="64"/>
      </bottom>
      <diagonal/>
    </border>
    <border>
      <left/>
      <right style="double">
        <color indexed="64"/>
      </right>
      <top style="thin">
        <color indexed="64"/>
      </top>
      <bottom/>
      <diagonal/>
    </border>
    <border>
      <left/>
      <right style="double">
        <color indexed="64"/>
      </right>
      <top/>
      <bottom style="double">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double">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ouble">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ouble">
        <color indexed="64"/>
      </right>
      <top style="thin">
        <color indexed="64"/>
      </top>
      <bottom style="dashed">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top/>
      <bottom style="medium">
        <color indexed="64"/>
      </bottom>
      <diagonal/>
    </border>
    <border>
      <left style="dashed">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s>
  <cellStyleXfs count="6">
    <xf numFmtId="0" fontId="0" fillId="0" borderId="0"/>
    <xf numFmtId="38" fontId="1" fillId="0" borderId="0" applyFont="0" applyFill="0" applyBorder="0" applyAlignment="0" applyProtection="0"/>
    <xf numFmtId="0" fontId="1" fillId="0" borderId="0">
      <alignment vertical="center"/>
    </xf>
    <xf numFmtId="0" fontId="1" fillId="0" borderId="0"/>
    <xf numFmtId="0" fontId="1" fillId="0" borderId="0"/>
    <xf numFmtId="0" fontId="1" fillId="0" borderId="0"/>
  </cellStyleXfs>
  <cellXfs count="844">
    <xf numFmtId="0" fontId="0" fillId="0" borderId="0" xfId="0"/>
    <xf numFmtId="0" fontId="5"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xf>
    <xf numFmtId="0" fontId="9" fillId="0" borderId="0" xfId="0" applyFont="1" applyAlignment="1">
      <alignment horizontal="center"/>
    </xf>
    <xf numFmtId="0" fontId="10" fillId="0" borderId="0" xfId="0" applyFont="1" applyAlignment="1">
      <alignment horizontal="distributed"/>
    </xf>
    <xf numFmtId="0" fontId="3" fillId="0" borderId="0" xfId="0" applyFont="1" applyFill="1"/>
    <xf numFmtId="38" fontId="3" fillId="0" borderId="0" xfId="1" applyFont="1" applyFill="1" applyBorder="1" applyAlignment="1">
      <alignment vertical="center"/>
    </xf>
    <xf numFmtId="38" fontId="14" fillId="0" borderId="0" xfId="1" applyFont="1" applyFill="1" applyBorder="1" applyAlignment="1">
      <alignment vertical="center"/>
    </xf>
    <xf numFmtId="38" fontId="3" fillId="0" borderId="0" xfId="1" applyFont="1" applyFill="1"/>
    <xf numFmtId="38" fontId="3" fillId="0" borderId="0" xfId="1" applyFont="1" applyFill="1" applyAlignment="1">
      <alignment horizontal="center"/>
    </xf>
    <xf numFmtId="38" fontId="3" fillId="0" borderId="1" xfId="1" applyFont="1" applyFill="1" applyBorder="1" applyAlignment="1">
      <alignment horizontal="center"/>
    </xf>
    <xf numFmtId="176" fontId="3" fillId="0" borderId="0" xfId="1" applyNumberFormat="1" applyFont="1" applyFill="1"/>
    <xf numFmtId="38" fontId="3" fillId="0" borderId="0" xfId="1" applyFont="1" applyFill="1" applyBorder="1" applyAlignment="1">
      <alignment horizontal="left" vertical="center"/>
    </xf>
    <xf numFmtId="176" fontId="3" fillId="0" borderId="0" xfId="1" applyNumberFormat="1" applyFont="1" applyFill="1" applyAlignment="1">
      <alignment vertical="center"/>
    </xf>
    <xf numFmtId="38" fontId="3" fillId="0" borderId="0" xfId="1" applyFont="1" applyFill="1" applyAlignment="1"/>
    <xf numFmtId="38" fontId="3" fillId="0" borderId="0" xfId="1" applyFont="1" applyFill="1" applyAlignment="1">
      <alignment horizontal="left" vertical="top" wrapText="1"/>
    </xf>
    <xf numFmtId="38" fontId="3" fillId="0" borderId="0" xfId="1" applyFont="1" applyFill="1" applyAlignment="1">
      <alignment vertical="center"/>
    </xf>
    <xf numFmtId="38" fontId="3" fillId="0" borderId="0" xfId="1" applyFont="1" applyFill="1" applyAlignment="1">
      <alignment horizontal="left" vertical="center"/>
    </xf>
    <xf numFmtId="38" fontId="3" fillId="0" borderId="0" xfId="1" applyFont="1" applyFill="1" applyBorder="1" applyAlignment="1">
      <alignment horizontal="distributed" vertical="center"/>
    </xf>
    <xf numFmtId="38" fontId="3" fillId="0" borderId="0" xfId="1" applyFont="1" applyFill="1" applyBorder="1" applyAlignment="1">
      <alignment horizontal="center" vertical="center"/>
    </xf>
    <xf numFmtId="38" fontId="13" fillId="0" borderId="0" xfId="1" applyFont="1" applyFill="1" applyBorder="1" applyAlignment="1"/>
    <xf numFmtId="179" fontId="3" fillId="0" borderId="0" xfId="1" applyNumberFormat="1" applyFont="1" applyFill="1" applyAlignment="1">
      <alignment horizontal="left" vertical="top"/>
    </xf>
    <xf numFmtId="184" fontId="3" fillId="0" borderId="0" xfId="4" applyNumberFormat="1" applyFont="1" applyFill="1"/>
    <xf numFmtId="176" fontId="3" fillId="0" borderId="0" xfId="4" applyNumberFormat="1" applyFont="1" applyFill="1"/>
    <xf numFmtId="38" fontId="3" fillId="2" borderId="0" xfId="1" applyFont="1" applyFill="1"/>
    <xf numFmtId="38" fontId="3" fillId="2" borderId="0" xfId="1" applyFont="1" applyFill="1" applyAlignment="1">
      <alignment horizontal="center"/>
    </xf>
    <xf numFmtId="0" fontId="3" fillId="0" borderId="0" xfId="0" applyFont="1" applyFill="1" applyBorder="1" applyAlignment="1">
      <alignment vertical="center"/>
    </xf>
    <xf numFmtId="176" fontId="3" fillId="0" borderId="0" xfId="1" applyNumberFormat="1" applyFont="1" applyFill="1" applyAlignment="1">
      <alignment horizontal="right" vertical="center"/>
    </xf>
    <xf numFmtId="38" fontId="3" fillId="0" borderId="0" xfId="1" applyFont="1" applyFill="1" applyAlignment="1">
      <alignment horizontal="right"/>
    </xf>
    <xf numFmtId="38" fontId="3" fillId="0" borderId="0" xfId="1" applyFont="1" applyFill="1" applyBorder="1"/>
    <xf numFmtId="0" fontId="3" fillId="0" borderId="0" xfId="0" applyFont="1"/>
    <xf numFmtId="0" fontId="11" fillId="0" borderId="0" xfId="0" applyFont="1" applyFill="1" applyAlignment="1">
      <alignment horizontal="left"/>
    </xf>
    <xf numFmtId="0" fontId="11" fillId="0" borderId="0" xfId="0" applyFont="1" applyFill="1" applyAlignment="1">
      <alignment wrapText="1"/>
    </xf>
    <xf numFmtId="38" fontId="3" fillId="0" borderId="2" xfId="1" applyFont="1" applyFill="1" applyBorder="1" applyAlignment="1">
      <alignment horizontal="center"/>
    </xf>
    <xf numFmtId="38" fontId="3" fillId="0" borderId="3" xfId="1" applyFont="1" applyFill="1" applyBorder="1" applyAlignment="1">
      <alignment horizontal="distributed"/>
    </xf>
    <xf numFmtId="38" fontId="3" fillId="0" borderId="4" xfId="1" applyFont="1" applyFill="1" applyBorder="1" applyAlignment="1">
      <alignment horizontal="center"/>
    </xf>
    <xf numFmtId="38" fontId="3" fillId="0" borderId="3" xfId="1" applyFont="1" applyFill="1" applyBorder="1" applyAlignment="1">
      <alignment horizontal="center"/>
    </xf>
    <xf numFmtId="38" fontId="17" fillId="0" borderId="0" xfId="1" applyFont="1" applyFill="1"/>
    <xf numFmtId="38" fontId="12" fillId="0" borderId="0" xfId="1" applyFont="1" applyFill="1"/>
    <xf numFmtId="38" fontId="3" fillId="0" borderId="2" xfId="1" applyFont="1" applyFill="1" applyBorder="1" applyAlignment="1">
      <alignment vertical="center"/>
    </xf>
    <xf numFmtId="38" fontId="3" fillId="0" borderId="5" xfId="1" applyFont="1" applyFill="1" applyBorder="1" applyAlignment="1">
      <alignment vertical="center"/>
    </xf>
    <xf numFmtId="38" fontId="3" fillId="0" borderId="6" xfId="1" applyFont="1" applyFill="1" applyBorder="1" applyAlignment="1">
      <alignment vertical="center"/>
    </xf>
    <xf numFmtId="0" fontId="18" fillId="0" borderId="0" xfId="0" applyFont="1" applyFill="1" applyBorder="1" applyAlignment="1">
      <alignment horizontal="left"/>
    </xf>
    <xf numFmtId="0" fontId="16" fillId="0" borderId="0" xfId="0" applyFont="1" applyBorder="1" applyAlignment="1"/>
    <xf numFmtId="0" fontId="19" fillId="0" borderId="0" xfId="0" applyFont="1" applyFill="1" applyBorder="1" applyAlignment="1">
      <alignment horizontal="right"/>
    </xf>
    <xf numFmtId="38" fontId="3" fillId="0" borderId="1" xfId="1" applyFont="1" applyFill="1" applyBorder="1" applyAlignment="1">
      <alignment vertical="center"/>
    </xf>
    <xf numFmtId="38" fontId="3" fillId="0" borderId="0" xfId="1" applyFont="1" applyFill="1" applyBorder="1" applyAlignment="1">
      <alignment horizontal="left" vertical="center" wrapText="1"/>
    </xf>
    <xf numFmtId="0" fontId="3" fillId="0" borderId="0" xfId="3" applyFont="1" applyFill="1" applyAlignment="1">
      <alignment horizontal="left"/>
    </xf>
    <xf numFmtId="0" fontId="3" fillId="0" borderId="0" xfId="3" applyFont="1" applyFill="1"/>
    <xf numFmtId="184" fontId="3" fillId="0" borderId="0" xfId="3" applyNumberFormat="1" applyFont="1" applyFill="1"/>
    <xf numFmtId="176" fontId="3" fillId="0" borderId="0" xfId="3" applyNumberFormat="1" applyFont="1" applyFill="1"/>
    <xf numFmtId="0" fontId="3" fillId="0" borderId="0" xfId="3" applyFont="1" applyFill="1" applyAlignment="1"/>
    <xf numFmtId="184" fontId="3" fillId="0" borderId="0" xfId="3" applyNumberFormat="1" applyFont="1" applyFill="1" applyAlignment="1">
      <alignment horizontal="left"/>
    </xf>
    <xf numFmtId="177" fontId="3" fillId="0" borderId="0" xfId="3" applyNumberFormat="1" applyFont="1" applyFill="1"/>
    <xf numFmtId="0" fontId="3" fillId="0" borderId="0" xfId="3" applyFont="1" applyFill="1" applyAlignment="1">
      <alignment horizontal="left" vertical="top" wrapText="1"/>
    </xf>
    <xf numFmtId="0" fontId="1" fillId="0" borderId="0" xfId="4" applyFont="1" applyFill="1"/>
    <xf numFmtId="184" fontId="1" fillId="0" borderId="0" xfId="4" applyNumberFormat="1" applyFont="1" applyFill="1"/>
    <xf numFmtId="176" fontId="1" fillId="0" borderId="0" xfId="4" applyNumberFormat="1" applyFont="1" applyFill="1"/>
    <xf numFmtId="0" fontId="1" fillId="0" borderId="0" xfId="3" applyFont="1" applyFill="1"/>
    <xf numFmtId="0" fontId="0" fillId="0" borderId="0" xfId="0" applyFont="1"/>
    <xf numFmtId="0" fontId="0" fillId="0" borderId="0" xfId="0" applyFont="1" applyAlignment="1">
      <alignment horizontal="left"/>
    </xf>
    <xf numFmtId="0" fontId="0" fillId="0" borderId="0" xfId="0" applyFont="1" applyAlignment="1">
      <alignment horizontal="distributed"/>
    </xf>
    <xf numFmtId="0" fontId="0" fillId="0" borderId="0" xfId="0" applyFont="1" applyFill="1" applyAlignment="1">
      <alignment horizontal="left"/>
    </xf>
    <xf numFmtId="0" fontId="0" fillId="0" borderId="0" xfId="0" applyFont="1" applyFill="1"/>
    <xf numFmtId="0" fontId="0" fillId="0" borderId="0" xfId="0" applyFont="1" applyAlignment="1">
      <alignment horizontal="left" wrapText="1"/>
    </xf>
    <xf numFmtId="0" fontId="3" fillId="0" borderId="0" xfId="0" applyFont="1" applyFill="1" applyAlignment="1">
      <alignment vertical="top"/>
    </xf>
    <xf numFmtId="38" fontId="3" fillId="0" borderId="0" xfId="1" applyFont="1" applyFill="1" applyAlignment="1">
      <alignment vertical="top"/>
    </xf>
    <xf numFmtId="0" fontId="3" fillId="0" borderId="0" xfId="0" applyFont="1" applyFill="1" applyAlignment="1">
      <alignment wrapText="1"/>
    </xf>
    <xf numFmtId="38" fontId="1" fillId="0" borderId="0" xfId="1" applyFont="1" applyFill="1"/>
    <xf numFmtId="178" fontId="13" fillId="0" borderId="0" xfId="1" applyNumberFormat="1" applyFont="1" applyFill="1" applyAlignment="1">
      <alignment horizontal="center"/>
    </xf>
    <xf numFmtId="38" fontId="13" fillId="0" borderId="0" xfId="1" applyFont="1" applyFill="1" applyAlignment="1"/>
    <xf numFmtId="181" fontId="13" fillId="0" borderId="0" xfId="1" applyNumberFormat="1" applyFont="1" applyFill="1" applyAlignment="1">
      <alignment horizontal="left"/>
    </xf>
    <xf numFmtId="178" fontId="13" fillId="0" borderId="0" xfId="1" applyNumberFormat="1" applyFont="1" applyFill="1" applyAlignment="1">
      <alignment horizontal="left"/>
    </xf>
    <xf numFmtId="38" fontId="3" fillId="0" borderId="43" xfId="1" applyFont="1" applyFill="1" applyBorder="1"/>
    <xf numFmtId="182" fontId="3" fillId="0" borderId="0" xfId="1" applyNumberFormat="1" applyFont="1" applyFill="1" applyBorder="1" applyAlignment="1">
      <alignment vertical="center"/>
    </xf>
    <xf numFmtId="182" fontId="3" fillId="0" borderId="0" xfId="1" applyNumberFormat="1" applyFont="1" applyFill="1" applyBorder="1" applyAlignment="1">
      <alignment horizontal="right" vertical="center"/>
    </xf>
    <xf numFmtId="182" fontId="3" fillId="0" borderId="0" xfId="0" applyNumberFormat="1" applyFont="1" applyFill="1" applyBorder="1" applyAlignment="1">
      <alignment horizontal="right" vertical="center"/>
    </xf>
    <xf numFmtId="0" fontId="1" fillId="0" borderId="0" xfId="0" applyFont="1" applyAlignment="1">
      <alignment wrapText="1"/>
    </xf>
    <xf numFmtId="184" fontId="3" fillId="0" borderId="0" xfId="1" applyNumberFormat="1" applyFont="1" applyFill="1" applyAlignment="1">
      <alignment horizontal="right"/>
    </xf>
    <xf numFmtId="38" fontId="3" fillId="0" borderId="0" xfId="1" applyFont="1" applyFill="1" applyAlignment="1">
      <alignment horizontal="left" vertical="center" wrapText="1"/>
    </xf>
    <xf numFmtId="56" fontId="0" fillId="0" borderId="0" xfId="0" applyNumberFormat="1" applyFont="1" applyFill="1" applyAlignment="1">
      <alignment horizontal="center"/>
    </xf>
    <xf numFmtId="184" fontId="3" fillId="0" borderId="0" xfId="0" applyNumberFormat="1" applyFont="1" applyFill="1"/>
    <xf numFmtId="176" fontId="3" fillId="0" borderId="0" xfId="0" applyNumberFormat="1" applyFont="1" applyFill="1" applyBorder="1" applyAlignment="1">
      <alignment horizontal="right"/>
    </xf>
    <xf numFmtId="0" fontId="12" fillId="0" borderId="0" xfId="0" applyFont="1" applyAlignment="1"/>
    <xf numFmtId="38" fontId="3" fillId="0" borderId="0" xfId="1" applyFont="1" applyFill="1" applyAlignment="1">
      <alignment horizontal="left"/>
    </xf>
    <xf numFmtId="38" fontId="3" fillId="0" borderId="0" xfId="1" applyFont="1" applyFill="1" applyBorder="1" applyAlignment="1">
      <alignment horizontal="right" vertical="center"/>
    </xf>
    <xf numFmtId="0" fontId="12" fillId="0" borderId="0" xfId="0" applyFont="1" applyFill="1"/>
    <xf numFmtId="0" fontId="3" fillId="0" borderId="0" xfId="0" applyFont="1" applyFill="1" applyAlignment="1">
      <alignment horizontal="left"/>
    </xf>
    <xf numFmtId="0" fontId="3" fillId="0" borderId="7" xfId="0" applyFont="1" applyFill="1" applyBorder="1" applyAlignment="1">
      <alignment horizontal="left"/>
    </xf>
    <xf numFmtId="177" fontId="12" fillId="0" borderId="7" xfId="0" applyNumberFormat="1" applyFont="1" applyFill="1" applyBorder="1"/>
    <xf numFmtId="176" fontId="12" fillId="0" borderId="7" xfId="5" applyNumberFormat="1" applyFont="1" applyFill="1" applyBorder="1"/>
    <xf numFmtId="0" fontId="3" fillId="0" borderId="0" xfId="0" applyFont="1" applyFill="1" applyBorder="1" applyAlignment="1">
      <alignment horizontal="left"/>
    </xf>
    <xf numFmtId="177" fontId="12" fillId="0" borderId="0" xfId="0" applyNumberFormat="1" applyFont="1" applyFill="1" applyBorder="1"/>
    <xf numFmtId="176" fontId="12" fillId="0" borderId="0" xfId="5" applyNumberFormat="1" applyFont="1" applyFill="1" applyBorder="1"/>
    <xf numFmtId="177" fontId="12" fillId="0" borderId="0" xfId="0" applyNumberFormat="1" applyFont="1" applyFill="1"/>
    <xf numFmtId="176" fontId="12" fillId="0" borderId="0" xfId="5" applyNumberFormat="1" applyFont="1" applyFill="1"/>
    <xf numFmtId="0" fontId="3" fillId="0" borderId="7" xfId="0" applyFont="1" applyFill="1" applyBorder="1"/>
    <xf numFmtId="0" fontId="3" fillId="0" borderId="10" xfId="0" applyFont="1" applyFill="1" applyBorder="1" applyAlignment="1">
      <alignment horizontal="left"/>
    </xf>
    <xf numFmtId="177" fontId="12" fillId="0" borderId="10" xfId="0" applyNumberFormat="1" applyFont="1" applyFill="1" applyBorder="1"/>
    <xf numFmtId="176" fontId="12" fillId="0" borderId="10" xfId="5" applyNumberFormat="1" applyFont="1" applyFill="1" applyBorder="1"/>
    <xf numFmtId="0" fontId="3" fillId="0" borderId="0" xfId="0" applyFont="1" applyFill="1" applyAlignment="1">
      <alignment shrinkToFit="1"/>
    </xf>
    <xf numFmtId="184" fontId="12" fillId="0" borderId="0" xfId="0" applyNumberFormat="1" applyFont="1"/>
    <xf numFmtId="0" fontId="0" fillId="0" borderId="0" xfId="0" applyFont="1" applyFill="1" applyAlignment="1">
      <alignment wrapText="1"/>
    </xf>
    <xf numFmtId="0" fontId="3" fillId="0" borderId="0" xfId="0" applyFont="1" applyFill="1" applyBorder="1" applyAlignment="1"/>
    <xf numFmtId="0" fontId="3" fillId="0" borderId="0" xfId="0" applyFont="1" applyFill="1" applyAlignment="1">
      <alignment vertical="center"/>
    </xf>
    <xf numFmtId="184" fontId="3" fillId="0" borderId="0" xfId="0" applyNumberFormat="1" applyFont="1" applyFill="1" applyBorder="1" applyAlignment="1">
      <alignment vertical="center" wrapText="1"/>
    </xf>
    <xf numFmtId="0" fontId="0" fillId="0" borderId="0" xfId="0" applyFont="1" applyFill="1" applyAlignment="1">
      <alignment vertical="center" wrapText="1"/>
    </xf>
    <xf numFmtId="0" fontId="0" fillId="0" borderId="0" xfId="0" applyFont="1" applyFill="1" applyAlignment="1">
      <alignment vertical="center"/>
    </xf>
    <xf numFmtId="184" fontId="12" fillId="0" borderId="0" xfId="0" applyNumberFormat="1" applyFont="1" applyFill="1" applyBorder="1" applyAlignment="1">
      <alignment vertical="center" wrapText="1"/>
    </xf>
    <xf numFmtId="0" fontId="12" fillId="0" borderId="0" xfId="0" applyFont="1" applyFill="1" applyBorder="1" applyAlignment="1">
      <alignment vertical="center" wrapText="1"/>
    </xf>
    <xf numFmtId="0" fontId="22" fillId="0" borderId="0" xfId="0" applyFont="1" applyFill="1"/>
    <xf numFmtId="0" fontId="12" fillId="0" borderId="0" xfId="4" applyFont="1" applyFill="1" applyBorder="1" applyAlignment="1">
      <alignment horizontal="left" wrapText="1"/>
    </xf>
    <xf numFmtId="0" fontId="3" fillId="0" borderId="0" xfId="0" applyFont="1" applyFill="1" applyAlignment="1">
      <alignment horizontal="right"/>
    </xf>
    <xf numFmtId="184" fontId="12" fillId="0" borderId="113" xfId="0" applyNumberFormat="1" applyFont="1" applyFill="1" applyBorder="1"/>
    <xf numFmtId="176" fontId="12" fillId="0" borderId="114" xfId="0" applyNumberFormat="1" applyFont="1" applyFill="1" applyBorder="1"/>
    <xf numFmtId="184" fontId="12" fillId="0" borderId="25" xfId="0" applyNumberFormat="1" applyFont="1" applyFill="1" applyBorder="1"/>
    <xf numFmtId="176" fontId="12" fillId="0" borderId="108" xfId="0" applyNumberFormat="1" applyFont="1" applyFill="1" applyBorder="1"/>
    <xf numFmtId="184" fontId="12" fillId="0" borderId="1" xfId="0" applyNumberFormat="1" applyFont="1" applyFill="1" applyBorder="1"/>
    <xf numFmtId="176" fontId="12" fillId="0" borderId="105" xfId="0" applyNumberFormat="1" applyFont="1" applyFill="1" applyBorder="1"/>
    <xf numFmtId="184" fontId="12" fillId="0" borderId="109" xfId="0" applyNumberFormat="1" applyFont="1" applyFill="1" applyBorder="1"/>
    <xf numFmtId="176" fontId="12" fillId="0" borderId="110" xfId="0" applyNumberFormat="1" applyFont="1" applyFill="1" applyBorder="1"/>
    <xf numFmtId="0" fontId="18" fillId="0" borderId="118" xfId="0" applyFont="1" applyFill="1" applyBorder="1" applyAlignment="1">
      <alignment horizontal="left"/>
    </xf>
    <xf numFmtId="0" fontId="18" fillId="0" borderId="119" xfId="0" applyFont="1" applyFill="1" applyBorder="1" applyAlignment="1">
      <alignment horizontal="left"/>
    </xf>
    <xf numFmtId="0" fontId="18" fillId="0" borderId="120" xfId="0" applyFont="1" applyFill="1" applyBorder="1" applyAlignment="1">
      <alignment horizontal="left"/>
    </xf>
    <xf numFmtId="0" fontId="3" fillId="0" borderId="0" xfId="0" applyFont="1" applyFill="1" applyAlignment="1">
      <alignment horizontal="center"/>
    </xf>
    <xf numFmtId="0" fontId="3" fillId="0" borderId="0" xfId="0" applyFont="1" applyFill="1" applyBorder="1"/>
    <xf numFmtId="0" fontId="18" fillId="0" borderId="161" xfId="0" applyFont="1" applyFill="1" applyBorder="1" applyAlignment="1">
      <alignment horizontal="left"/>
    </xf>
    <xf numFmtId="0" fontId="18" fillId="0" borderId="159" xfId="0" applyFont="1" applyFill="1" applyBorder="1" applyAlignment="1">
      <alignment horizontal="left"/>
    </xf>
    <xf numFmtId="177" fontId="3" fillId="0" borderId="0" xfId="0" applyNumberFormat="1" applyFont="1" applyFill="1"/>
    <xf numFmtId="176" fontId="3" fillId="0" borderId="0" xfId="0" applyNumberFormat="1" applyFont="1" applyFill="1"/>
    <xf numFmtId="176" fontId="3" fillId="0" borderId="0" xfId="5" applyNumberFormat="1" applyFont="1" applyFill="1"/>
    <xf numFmtId="0" fontId="3" fillId="0" borderId="0" xfId="5" applyFont="1" applyFill="1" applyAlignment="1">
      <alignment horizontal="left"/>
    </xf>
    <xf numFmtId="0" fontId="3" fillId="0" borderId="0" xfId="3" applyFont="1" applyFill="1" applyAlignment="1">
      <alignment horizontal="right"/>
    </xf>
    <xf numFmtId="0" fontId="22" fillId="0" borderId="0" xfId="3" applyFont="1" applyFill="1" applyAlignment="1">
      <alignment horizontal="left"/>
    </xf>
    <xf numFmtId="184" fontId="12" fillId="0" borderId="103" xfId="5" applyNumberFormat="1" applyFont="1" applyFill="1" applyBorder="1" applyAlignment="1"/>
    <xf numFmtId="176" fontId="12" fillId="0" borderId="104" xfId="5" applyNumberFormat="1" applyFont="1" applyFill="1" applyBorder="1" applyAlignment="1"/>
    <xf numFmtId="184" fontId="12" fillId="0" borderId="18" xfId="5" applyNumberFormat="1" applyFont="1" applyFill="1" applyBorder="1" applyAlignment="1"/>
    <xf numFmtId="176" fontId="12" fillId="0" borderId="107" xfId="5" applyNumberFormat="1" applyFont="1" applyFill="1" applyBorder="1" applyAlignment="1"/>
    <xf numFmtId="184" fontId="12" fillId="0" borderId="25" xfId="3" applyNumberFormat="1" applyFont="1" applyFill="1" applyBorder="1" applyAlignment="1">
      <alignment shrinkToFit="1"/>
    </xf>
    <xf numFmtId="176" fontId="12" fillId="0" borderId="108" xfId="3" applyNumberFormat="1" applyFont="1" applyFill="1" applyBorder="1" applyAlignment="1"/>
    <xf numFmtId="184" fontId="12" fillId="0" borderId="38" xfId="3" applyNumberFormat="1" applyFont="1" applyFill="1" applyBorder="1" applyAlignment="1"/>
    <xf numFmtId="176" fontId="12" fillId="0" borderId="117" xfId="3" applyNumberFormat="1" applyFont="1" applyFill="1" applyBorder="1" applyAlignment="1"/>
    <xf numFmtId="184" fontId="12" fillId="0" borderId="1" xfId="3" applyNumberFormat="1" applyFont="1" applyFill="1" applyBorder="1" applyAlignment="1"/>
    <xf numFmtId="176" fontId="12" fillId="0" borderId="105" xfId="3" applyNumberFormat="1" applyFont="1" applyFill="1" applyBorder="1" applyAlignment="1"/>
    <xf numFmtId="184" fontId="12" fillId="0" borderId="1" xfId="5" applyNumberFormat="1" applyFont="1" applyFill="1" applyBorder="1" applyAlignment="1"/>
    <xf numFmtId="176" fontId="12" fillId="0" borderId="105" xfId="5" applyNumberFormat="1" applyFont="1" applyFill="1" applyBorder="1" applyAlignment="1"/>
    <xf numFmtId="184" fontId="12" fillId="0" borderId="18" xfId="3" applyNumberFormat="1" applyFont="1" applyFill="1" applyBorder="1" applyAlignment="1"/>
    <xf numFmtId="176" fontId="12" fillId="0" borderId="107" xfId="3" applyNumberFormat="1" applyFont="1" applyFill="1" applyBorder="1" applyAlignment="1"/>
    <xf numFmtId="184" fontId="12" fillId="0" borderId="109" xfId="3" applyNumberFormat="1" applyFont="1" applyFill="1" applyBorder="1" applyAlignment="1">
      <alignment shrinkToFit="1"/>
    </xf>
    <xf numFmtId="176" fontId="12" fillId="0" borderId="110" xfId="3" applyNumberFormat="1" applyFont="1" applyFill="1" applyBorder="1" applyAlignment="1"/>
    <xf numFmtId="0" fontId="22" fillId="0" borderId="0" xfId="3" applyFont="1" applyFill="1"/>
    <xf numFmtId="184" fontId="12" fillId="0" borderId="103" xfId="3" applyNumberFormat="1" applyFont="1" applyFill="1" applyBorder="1" applyAlignment="1"/>
    <xf numFmtId="176" fontId="12" fillId="0" borderId="104" xfId="3" applyNumberFormat="1" applyFont="1" applyFill="1" applyBorder="1" applyAlignment="1"/>
    <xf numFmtId="184" fontId="12" fillId="0" borderId="25" xfId="3" applyNumberFormat="1" applyFont="1" applyFill="1" applyBorder="1" applyAlignment="1"/>
    <xf numFmtId="184" fontId="12" fillId="0" borderId="109" xfId="3" applyNumberFormat="1" applyFont="1" applyFill="1" applyBorder="1" applyAlignment="1"/>
    <xf numFmtId="184" fontId="12" fillId="0" borderId="103" xfId="3" applyNumberFormat="1" applyFont="1" applyFill="1" applyBorder="1"/>
    <xf numFmtId="176" fontId="12" fillId="0" borderId="104" xfId="3" applyNumberFormat="1" applyFont="1" applyFill="1" applyBorder="1"/>
    <xf numFmtId="184" fontId="12" fillId="0" borderId="18" xfId="3" applyNumberFormat="1" applyFont="1" applyFill="1" applyBorder="1"/>
    <xf numFmtId="176" fontId="12" fillId="0" borderId="107" xfId="3" applyNumberFormat="1" applyFont="1" applyFill="1" applyBorder="1"/>
    <xf numFmtId="184" fontId="12" fillId="0" borderId="25" xfId="3" applyNumberFormat="1" applyFont="1" applyFill="1" applyBorder="1"/>
    <xf numFmtId="176" fontId="12" fillId="0" borderId="108" xfId="3" applyNumberFormat="1" applyFont="1" applyFill="1" applyBorder="1"/>
    <xf numFmtId="184" fontId="12" fillId="0" borderId="1" xfId="3" applyNumberFormat="1" applyFont="1" applyFill="1" applyBorder="1"/>
    <xf numFmtId="176" fontId="12" fillId="0" borderId="105" xfId="3" applyNumberFormat="1" applyFont="1" applyFill="1" applyBorder="1"/>
    <xf numFmtId="184" fontId="12" fillId="0" borderId="109" xfId="3" applyNumberFormat="1" applyFont="1" applyFill="1" applyBorder="1"/>
    <xf numFmtId="176" fontId="12" fillId="0" borderId="110" xfId="3" applyNumberFormat="1" applyFont="1" applyFill="1" applyBorder="1"/>
    <xf numFmtId="0" fontId="12" fillId="0" borderId="0" xfId="5" applyFont="1" applyFill="1" applyBorder="1" applyAlignment="1">
      <alignment horizontal="left" wrapText="1"/>
    </xf>
    <xf numFmtId="184" fontId="12" fillId="0" borderId="0" xfId="3" applyNumberFormat="1" applyFont="1" applyFill="1" applyBorder="1"/>
    <xf numFmtId="176" fontId="12" fillId="0" borderId="0" xfId="3" applyNumberFormat="1" applyFont="1" applyFill="1" applyBorder="1"/>
    <xf numFmtId="0" fontId="22" fillId="0" borderId="0" xfId="0" applyFont="1" applyFill="1" applyAlignment="1">
      <alignment horizontal="left"/>
    </xf>
    <xf numFmtId="184" fontId="12" fillId="0" borderId="103" xfId="0" applyNumberFormat="1" applyFont="1" applyFill="1" applyBorder="1"/>
    <xf numFmtId="176" fontId="12" fillId="0" borderId="104" xfId="0" applyNumberFormat="1" applyFont="1" applyFill="1" applyBorder="1"/>
    <xf numFmtId="184" fontId="12" fillId="0" borderId="18" xfId="0" applyNumberFormat="1" applyFont="1" applyFill="1" applyBorder="1"/>
    <xf numFmtId="176" fontId="12" fillId="0" borderId="107" xfId="0" applyNumberFormat="1" applyFont="1" applyFill="1" applyBorder="1"/>
    <xf numFmtId="184" fontId="12" fillId="0" borderId="115" xfId="3" applyNumberFormat="1" applyFont="1" applyFill="1" applyBorder="1"/>
    <xf numFmtId="0" fontId="12" fillId="0" borderId="116" xfId="3" applyFont="1" applyFill="1" applyBorder="1"/>
    <xf numFmtId="184" fontId="12" fillId="0" borderId="111" xfId="3" applyNumberFormat="1" applyFont="1" applyFill="1" applyBorder="1"/>
    <xf numFmtId="176" fontId="12" fillId="0" borderId="112" xfId="3" applyNumberFormat="1" applyFont="1" applyFill="1" applyBorder="1"/>
    <xf numFmtId="184" fontId="12" fillId="0" borderId="113" xfId="4" applyNumberFormat="1" applyFont="1" applyFill="1" applyBorder="1"/>
    <xf numFmtId="176" fontId="12" fillId="0" borderId="114" xfId="4" applyNumberFormat="1" applyFont="1" applyFill="1" applyBorder="1"/>
    <xf numFmtId="184" fontId="12" fillId="0" borderId="115" xfId="4" applyNumberFormat="1" applyFont="1" applyFill="1" applyBorder="1"/>
    <xf numFmtId="176" fontId="12" fillId="0" borderId="116" xfId="4" applyNumberFormat="1" applyFont="1" applyFill="1" applyBorder="1"/>
    <xf numFmtId="184" fontId="12" fillId="0" borderId="103" xfId="4" applyNumberFormat="1" applyFont="1" applyFill="1" applyBorder="1"/>
    <xf numFmtId="176" fontId="12" fillId="0" borderId="104" xfId="4" applyNumberFormat="1" applyFont="1" applyFill="1" applyBorder="1"/>
    <xf numFmtId="184" fontId="12" fillId="0" borderId="1" xfId="4" applyNumberFormat="1" applyFont="1" applyFill="1" applyBorder="1"/>
    <xf numFmtId="176" fontId="12" fillId="0" borderId="105" xfId="4" applyNumberFormat="1" applyFont="1" applyFill="1" applyBorder="1"/>
    <xf numFmtId="184" fontId="12" fillId="0" borderId="18" xfId="4" applyNumberFormat="1" applyFont="1" applyFill="1" applyBorder="1"/>
    <xf numFmtId="176" fontId="12" fillId="0" borderId="107" xfId="4" applyNumberFormat="1" applyFont="1" applyFill="1" applyBorder="1"/>
    <xf numFmtId="184" fontId="12" fillId="0" borderId="25" xfId="4" applyNumberFormat="1" applyFont="1" applyFill="1" applyBorder="1"/>
    <xf numFmtId="176" fontId="12" fillId="0" borderId="108" xfId="4" applyNumberFormat="1" applyFont="1" applyFill="1" applyBorder="1"/>
    <xf numFmtId="184" fontId="12" fillId="0" borderId="109" xfId="4" applyNumberFormat="1" applyFont="1" applyFill="1" applyBorder="1"/>
    <xf numFmtId="176" fontId="12" fillId="0" borderId="110" xfId="4" applyNumberFormat="1" applyFont="1" applyFill="1" applyBorder="1"/>
    <xf numFmtId="184" fontId="12" fillId="0" borderId="113" xfId="3" applyNumberFormat="1" applyFont="1" applyFill="1" applyBorder="1" applyAlignment="1"/>
    <xf numFmtId="176" fontId="12" fillId="0" borderId="114" xfId="3" applyNumberFormat="1" applyFont="1" applyFill="1" applyBorder="1" applyAlignment="1"/>
    <xf numFmtId="176" fontId="12" fillId="0" borderId="116" xfId="3" applyNumberFormat="1" applyFont="1" applyFill="1" applyBorder="1"/>
    <xf numFmtId="184" fontId="12" fillId="3" borderId="25" xfId="3" applyNumberFormat="1" applyFont="1" applyFill="1" applyBorder="1"/>
    <xf numFmtId="176" fontId="12" fillId="3" borderId="108" xfId="3" applyNumberFormat="1" applyFont="1" applyFill="1" applyBorder="1"/>
    <xf numFmtId="0" fontId="3" fillId="3" borderId="0" xfId="3" applyFont="1" applyFill="1"/>
    <xf numFmtId="184" fontId="12" fillId="3" borderId="1" xfId="3" applyNumberFormat="1" applyFont="1" applyFill="1" applyBorder="1"/>
    <xf numFmtId="176" fontId="12" fillId="3" borderId="105" xfId="3" applyNumberFormat="1" applyFont="1" applyFill="1" applyBorder="1"/>
    <xf numFmtId="184" fontId="12" fillId="3" borderId="1" xfId="3" applyNumberFormat="1" applyFont="1" applyFill="1" applyBorder="1" applyAlignment="1">
      <alignment horizontal="right"/>
    </xf>
    <xf numFmtId="176" fontId="12" fillId="3" borderId="105" xfId="3" applyNumberFormat="1" applyFont="1" applyFill="1" applyBorder="1" applyAlignment="1">
      <alignment horizontal="right"/>
    </xf>
    <xf numFmtId="176" fontId="12" fillId="0" borderId="105" xfId="3" applyNumberFormat="1" applyFont="1" applyFill="1" applyBorder="1" applyAlignment="1">
      <alignment horizontal="right"/>
    </xf>
    <xf numFmtId="184" fontId="12" fillId="0" borderId="36" xfId="3" applyNumberFormat="1" applyFont="1" applyFill="1" applyBorder="1"/>
    <xf numFmtId="176" fontId="12" fillId="0" borderId="106" xfId="3" applyNumberFormat="1" applyFont="1" applyFill="1" applyBorder="1"/>
    <xf numFmtId="176" fontId="12" fillId="0" borderId="107" xfId="3" applyNumberFormat="1" applyFont="1" applyFill="1" applyBorder="1" applyAlignment="1">
      <alignment horizontal="right"/>
    </xf>
    <xf numFmtId="176" fontId="12" fillId="0" borderId="108" xfId="3" applyNumberFormat="1" applyFont="1" applyFill="1" applyBorder="1" applyAlignment="1">
      <alignment horizontal="right"/>
    </xf>
    <xf numFmtId="176" fontId="23" fillId="0" borderId="105" xfId="3" applyNumberFormat="1" applyFont="1" applyFill="1" applyBorder="1" applyAlignment="1">
      <alignment vertical="center" wrapText="1"/>
    </xf>
    <xf numFmtId="176" fontId="12" fillId="0" borderId="105" xfId="3" applyNumberFormat="1" applyFont="1" applyFill="1" applyBorder="1" applyAlignment="1">
      <alignment wrapText="1"/>
    </xf>
    <xf numFmtId="176" fontId="12" fillId="0" borderId="110" xfId="3" applyNumberFormat="1" applyFont="1" applyFill="1" applyBorder="1" applyAlignment="1">
      <alignment wrapText="1"/>
    </xf>
    <xf numFmtId="38" fontId="12" fillId="0" borderId="16" xfId="1" applyFont="1" applyFill="1" applyBorder="1" applyAlignment="1">
      <alignment horizontal="center" vertical="center"/>
    </xf>
    <xf numFmtId="38" fontId="12" fillId="0" borderId="15" xfId="1" applyFont="1" applyFill="1" applyBorder="1" applyAlignment="1">
      <alignment horizontal="center" vertical="center"/>
    </xf>
    <xf numFmtId="38" fontId="24" fillId="0" borderId="16" xfId="1" applyFont="1" applyFill="1" applyBorder="1" applyAlignment="1">
      <alignment horizontal="center" vertical="center"/>
    </xf>
    <xf numFmtId="38" fontId="12" fillId="0" borderId="45" xfId="1" applyFont="1" applyFill="1" applyBorder="1" applyAlignment="1">
      <alignment horizontal="center" vertical="center"/>
    </xf>
    <xf numFmtId="38" fontId="12" fillId="0" borderId="15" xfId="1" applyFont="1" applyFill="1" applyBorder="1" applyAlignment="1">
      <alignment horizontal="center" vertical="center" wrapText="1"/>
    </xf>
    <xf numFmtId="38" fontId="24" fillId="0" borderId="40" xfId="1" applyFont="1" applyFill="1" applyBorder="1" applyAlignment="1">
      <alignment horizontal="center" vertical="center"/>
    </xf>
    <xf numFmtId="38" fontId="3" fillId="0" borderId="41" xfId="1" applyFont="1" applyFill="1" applyBorder="1" applyAlignment="1">
      <alignment horizontal="distributed" vertical="center"/>
    </xf>
    <xf numFmtId="38" fontId="3" fillId="0" borderId="7" xfId="1" applyFont="1" applyFill="1" applyBorder="1" applyAlignment="1">
      <alignment vertical="center"/>
    </xf>
    <xf numFmtId="38" fontId="3" fillId="0" borderId="24" xfId="1" applyFont="1" applyFill="1" applyBorder="1" applyAlignment="1">
      <alignment vertical="center"/>
    </xf>
    <xf numFmtId="38" fontId="3" fillId="0" borderId="60" xfId="1" applyFont="1" applyFill="1" applyBorder="1" applyAlignment="1">
      <alignment vertical="center"/>
    </xf>
    <xf numFmtId="38" fontId="3" fillId="0" borderId="47" xfId="1" applyFont="1" applyFill="1" applyBorder="1" applyAlignment="1">
      <alignment vertical="center"/>
    </xf>
    <xf numFmtId="38" fontId="3" fillId="0" borderId="58" xfId="1" applyFont="1" applyFill="1" applyBorder="1" applyAlignment="1">
      <alignment vertical="center"/>
    </xf>
    <xf numFmtId="38" fontId="3" fillId="0" borderId="99" xfId="1" applyFont="1" applyFill="1" applyBorder="1" applyAlignment="1">
      <alignment vertical="center"/>
    </xf>
    <xf numFmtId="38" fontId="3" fillId="0" borderId="3" xfId="1" applyFont="1" applyFill="1" applyBorder="1" applyAlignment="1">
      <alignment horizontal="distributed" vertical="center"/>
    </xf>
    <xf numFmtId="38" fontId="3" fillId="0" borderId="100" xfId="1" applyFont="1" applyFill="1" applyBorder="1" applyAlignment="1">
      <alignment vertical="center"/>
    </xf>
    <xf numFmtId="38" fontId="3" fillId="0" borderId="101" xfId="1" applyFont="1" applyFill="1" applyBorder="1" applyAlignment="1">
      <alignment vertical="center"/>
    </xf>
    <xf numFmtId="38" fontId="3" fillId="0" borderId="32" xfId="1" applyFont="1" applyFill="1" applyBorder="1" applyAlignment="1">
      <alignment vertical="center"/>
    </xf>
    <xf numFmtId="38" fontId="3" fillId="0" borderId="33" xfId="1" applyFont="1" applyFill="1" applyBorder="1" applyAlignment="1">
      <alignment vertical="center"/>
    </xf>
    <xf numFmtId="38" fontId="3" fillId="0" borderId="30" xfId="1" applyFont="1" applyFill="1" applyBorder="1" applyAlignment="1">
      <alignment vertical="center"/>
    </xf>
    <xf numFmtId="38" fontId="3" fillId="0" borderId="84" xfId="1" applyFont="1" applyFill="1" applyBorder="1" applyAlignment="1">
      <alignment vertical="center"/>
    </xf>
    <xf numFmtId="38" fontId="3" fillId="0" borderId="10" xfId="1" applyFont="1" applyFill="1" applyBorder="1" applyAlignment="1">
      <alignment vertical="center"/>
    </xf>
    <xf numFmtId="38" fontId="3" fillId="0" borderId="50" xfId="1" applyFont="1" applyFill="1" applyBorder="1" applyAlignment="1">
      <alignment vertical="center"/>
    </xf>
    <xf numFmtId="38" fontId="3" fillId="0" borderId="61" xfId="1" applyFont="1" applyFill="1" applyBorder="1" applyAlignment="1">
      <alignment horizontal="distributed" vertical="center"/>
    </xf>
    <xf numFmtId="38" fontId="3" fillId="0" borderId="4" xfId="1" applyFont="1" applyFill="1" applyBorder="1" applyAlignment="1">
      <alignment horizontal="distributed" vertical="center"/>
    </xf>
    <xf numFmtId="38" fontId="3" fillId="0" borderId="81" xfId="1" applyFont="1" applyFill="1" applyBorder="1" applyAlignment="1">
      <alignment vertical="center"/>
    </xf>
    <xf numFmtId="38" fontId="3" fillId="0" borderId="57" xfId="1" applyFont="1" applyFill="1" applyBorder="1" applyAlignment="1">
      <alignment vertical="center"/>
    </xf>
    <xf numFmtId="38" fontId="3" fillId="0" borderId="56" xfId="1" applyFont="1" applyFill="1" applyBorder="1" applyAlignment="1">
      <alignment vertical="center"/>
    </xf>
    <xf numFmtId="38" fontId="24" fillId="0" borderId="45" xfId="1" applyFont="1" applyFill="1" applyBorder="1" applyAlignment="1">
      <alignment horizontal="center" vertical="center"/>
    </xf>
    <xf numFmtId="38" fontId="3" fillId="0" borderId="28" xfId="1" applyFont="1" applyFill="1" applyBorder="1" applyAlignment="1">
      <alignment vertical="center"/>
    </xf>
    <xf numFmtId="38" fontId="3" fillId="0" borderId="102" xfId="1" applyFont="1" applyFill="1" applyBorder="1" applyAlignment="1">
      <alignment horizontal="distributed" vertical="center"/>
    </xf>
    <xf numFmtId="38" fontId="3" fillId="0" borderId="53" xfId="1" applyFont="1" applyFill="1" applyBorder="1" applyAlignment="1">
      <alignment vertical="center"/>
    </xf>
    <xf numFmtId="38" fontId="3" fillId="0" borderId="78" xfId="1" applyFont="1" applyFill="1" applyBorder="1" applyAlignment="1">
      <alignment horizontal="center" vertical="center"/>
    </xf>
    <xf numFmtId="38" fontId="3" fillId="0" borderId="16" xfId="1" applyFont="1" applyFill="1" applyBorder="1" applyAlignment="1">
      <alignment horizontal="center" vertical="center"/>
    </xf>
    <xf numFmtId="38" fontId="3" fillId="0" borderId="61" xfId="1" applyFont="1" applyFill="1" applyBorder="1" applyAlignment="1">
      <alignment horizontal="center" vertical="center"/>
    </xf>
    <xf numFmtId="38" fontId="3" fillId="0" borderId="67" xfId="1" applyFont="1" applyFill="1" applyBorder="1" applyAlignment="1">
      <alignment horizontal="center" vertical="center"/>
    </xf>
    <xf numFmtId="38" fontId="3" fillId="0" borderId="63" xfId="1" applyFont="1" applyFill="1" applyBorder="1" applyAlignment="1">
      <alignment horizontal="center" vertical="center"/>
    </xf>
    <xf numFmtId="38" fontId="3" fillId="0" borderId="13" xfId="1" applyFont="1" applyFill="1" applyBorder="1" applyAlignment="1">
      <alignment horizontal="center" vertical="center"/>
    </xf>
    <xf numFmtId="38" fontId="3" fillId="0" borderId="91" xfId="1" applyFont="1" applyFill="1" applyBorder="1" applyAlignment="1">
      <alignment vertical="center"/>
    </xf>
    <xf numFmtId="38" fontId="3" fillId="0" borderId="41" xfId="1" applyFont="1" applyFill="1" applyBorder="1" applyAlignment="1">
      <alignment vertical="center"/>
    </xf>
    <xf numFmtId="38" fontId="3" fillId="0" borderId="92" xfId="1" applyFont="1" applyFill="1" applyBorder="1" applyAlignment="1">
      <alignment vertical="center"/>
    </xf>
    <xf numFmtId="38" fontId="3" fillId="0" borderId="42" xfId="1" applyFont="1" applyFill="1" applyBorder="1" applyAlignment="1">
      <alignment vertical="center"/>
    </xf>
    <xf numFmtId="38" fontId="3" fillId="0" borderId="19" xfId="1" applyFont="1" applyFill="1" applyBorder="1" applyAlignment="1">
      <alignment vertical="center"/>
    </xf>
    <xf numFmtId="38" fontId="3" fillId="0" borderId="93" xfId="1" applyFont="1" applyFill="1" applyBorder="1" applyAlignment="1">
      <alignment vertical="center"/>
    </xf>
    <xf numFmtId="38" fontId="3" fillId="0" borderId="94" xfId="1" applyFont="1" applyFill="1" applyBorder="1" applyAlignment="1">
      <alignment vertical="center"/>
    </xf>
    <xf numFmtId="38" fontId="3" fillId="0" borderId="3" xfId="1" applyFont="1" applyFill="1" applyBorder="1" applyAlignment="1">
      <alignment vertical="center"/>
    </xf>
    <xf numFmtId="38" fontId="3" fillId="3" borderId="31" xfId="1" applyFont="1" applyFill="1" applyBorder="1" applyAlignment="1">
      <alignment vertical="center"/>
    </xf>
    <xf numFmtId="38" fontId="3" fillId="0" borderId="31" xfId="1" applyFont="1" applyFill="1" applyBorder="1" applyAlignment="1">
      <alignment vertical="center"/>
    </xf>
    <xf numFmtId="193" fontId="3" fillId="0" borderId="49" xfId="1" applyNumberFormat="1" applyFont="1" applyFill="1" applyBorder="1" applyAlignment="1">
      <alignment horizontal="distributed" vertical="center"/>
    </xf>
    <xf numFmtId="38" fontId="3" fillId="0" borderId="95" xfId="1" applyFont="1" applyFill="1" applyBorder="1" applyAlignment="1">
      <alignment vertical="center"/>
    </xf>
    <xf numFmtId="38" fontId="3" fillId="0" borderId="11" xfId="1" applyFont="1" applyFill="1" applyBorder="1" applyAlignment="1">
      <alignment vertical="center"/>
    </xf>
    <xf numFmtId="38" fontId="3" fillId="0" borderId="49" xfId="1" applyFont="1" applyFill="1" applyBorder="1" applyAlignment="1">
      <alignment vertical="center"/>
    </xf>
    <xf numFmtId="38" fontId="3" fillId="0" borderId="96" xfId="1" applyFont="1" applyFill="1" applyBorder="1" applyAlignment="1">
      <alignment vertical="center"/>
    </xf>
    <xf numFmtId="38" fontId="3" fillId="0" borderId="51" xfId="1" applyFont="1" applyFill="1" applyBorder="1" applyAlignment="1">
      <alignment vertical="center"/>
    </xf>
    <xf numFmtId="38" fontId="3" fillId="0" borderId="9" xfId="1" applyFont="1" applyFill="1" applyBorder="1" applyAlignment="1">
      <alignment vertical="center"/>
    </xf>
    <xf numFmtId="38" fontId="3" fillId="0" borderId="49" xfId="1" applyFont="1" applyFill="1" applyBorder="1" applyAlignment="1">
      <alignment horizontal="distributed" vertical="center"/>
    </xf>
    <xf numFmtId="38" fontId="3" fillId="0" borderId="52" xfId="1" applyFont="1" applyFill="1" applyBorder="1" applyAlignment="1">
      <alignment vertical="center"/>
    </xf>
    <xf numFmtId="38" fontId="3" fillId="0" borderId="78" xfId="1" applyFont="1" applyFill="1" applyBorder="1" applyAlignment="1">
      <alignment vertical="center"/>
    </xf>
    <xf numFmtId="38" fontId="3" fillId="0" borderId="16" xfId="1" applyFont="1" applyFill="1" applyBorder="1" applyAlignment="1">
      <alignment vertical="center"/>
    </xf>
    <xf numFmtId="38" fontId="3" fillId="0" borderId="61" xfId="1" applyFont="1" applyFill="1" applyBorder="1" applyAlignment="1">
      <alignment vertical="center"/>
    </xf>
    <xf numFmtId="38" fontId="3" fillId="0" borderId="67" xfId="1" applyFont="1" applyFill="1" applyBorder="1" applyAlignment="1">
      <alignment vertical="center"/>
    </xf>
    <xf numFmtId="38" fontId="3" fillId="0" borderId="63" xfId="1" applyFont="1" applyFill="1" applyBorder="1" applyAlignment="1">
      <alignment vertical="center"/>
    </xf>
    <xf numFmtId="38" fontId="3" fillId="0" borderId="13" xfId="1" applyFont="1" applyFill="1" applyBorder="1" applyAlignment="1">
      <alignment vertical="center"/>
    </xf>
    <xf numFmtId="38" fontId="3" fillId="0" borderId="88" xfId="1" applyFont="1" applyFill="1" applyBorder="1" applyAlignment="1">
      <alignment vertical="center"/>
    </xf>
    <xf numFmtId="38" fontId="3" fillId="0" borderId="59" xfId="1" applyFont="1" applyFill="1" applyBorder="1" applyAlignment="1">
      <alignment vertical="center"/>
    </xf>
    <xf numFmtId="38" fontId="3" fillId="0" borderId="18" xfId="1" applyFont="1" applyFill="1" applyBorder="1" applyAlignment="1">
      <alignment horizontal="center" vertical="center"/>
    </xf>
    <xf numFmtId="38" fontId="3" fillId="2" borderId="63" xfId="1" applyFont="1" applyFill="1" applyBorder="1" applyAlignment="1">
      <alignment horizontal="center" vertical="center"/>
    </xf>
    <xf numFmtId="38" fontId="3" fillId="2" borderId="18" xfId="1" applyFont="1" applyFill="1" applyBorder="1" applyAlignment="1">
      <alignment horizontal="center" vertical="center"/>
    </xf>
    <xf numFmtId="38" fontId="3" fillId="0" borderId="19" xfId="1" applyFont="1" applyFill="1" applyBorder="1" applyAlignment="1">
      <alignment horizontal="distributed" vertical="center"/>
    </xf>
    <xf numFmtId="38" fontId="3" fillId="0" borderId="68" xfId="1" applyFont="1" applyFill="1" applyBorder="1" applyAlignment="1">
      <alignment vertical="center"/>
    </xf>
    <xf numFmtId="38" fontId="3" fillId="0" borderId="25" xfId="1" applyFont="1" applyFill="1" applyBorder="1" applyAlignment="1">
      <alignment vertical="center"/>
    </xf>
    <xf numFmtId="38" fontId="3" fillId="2" borderId="41" xfId="1" applyFont="1" applyFill="1" applyBorder="1" applyAlignment="1">
      <alignment horizontal="distributed" vertical="center"/>
    </xf>
    <xf numFmtId="38" fontId="3" fillId="0" borderId="22" xfId="1" applyFont="1" applyFill="1" applyBorder="1" applyAlignment="1">
      <alignment vertical="center"/>
    </xf>
    <xf numFmtId="38" fontId="3" fillId="0" borderId="9" xfId="1" applyFont="1" applyFill="1" applyBorder="1" applyAlignment="1">
      <alignment horizontal="distributed" vertical="center"/>
    </xf>
    <xf numFmtId="38" fontId="3" fillId="2" borderId="3" xfId="1" applyFont="1" applyFill="1" applyBorder="1" applyAlignment="1">
      <alignment horizontal="distributed" vertical="center"/>
    </xf>
    <xf numFmtId="38" fontId="3" fillId="0" borderId="27" xfId="1" applyFont="1" applyFill="1" applyBorder="1" applyAlignment="1">
      <alignment vertical="center"/>
    </xf>
    <xf numFmtId="38" fontId="3" fillId="2" borderId="49" xfId="1" applyFont="1" applyFill="1" applyBorder="1" applyAlignment="1">
      <alignment horizontal="distributed" vertical="center"/>
    </xf>
    <xf numFmtId="38" fontId="3" fillId="0" borderId="12" xfId="1" applyFont="1" applyFill="1" applyBorder="1" applyAlignment="1">
      <alignment vertical="center"/>
    </xf>
    <xf numFmtId="38" fontId="3" fillId="0" borderId="43" xfId="1" applyFont="1" applyFill="1" applyBorder="1" applyAlignment="1">
      <alignment horizontal="distributed" vertical="center"/>
    </xf>
    <xf numFmtId="38" fontId="3" fillId="0" borderId="97" xfId="1" applyFont="1" applyFill="1" applyBorder="1" applyAlignment="1">
      <alignment vertical="center"/>
    </xf>
    <xf numFmtId="38" fontId="3" fillId="0" borderId="35" xfId="1" applyFont="1" applyFill="1" applyBorder="1" applyAlignment="1">
      <alignment vertical="center"/>
    </xf>
    <xf numFmtId="38" fontId="3" fillId="0" borderId="38" xfId="1" applyFont="1" applyFill="1" applyBorder="1" applyAlignment="1">
      <alignment vertical="center"/>
    </xf>
    <xf numFmtId="38" fontId="3" fillId="0" borderId="52" xfId="1" applyFont="1" applyFill="1" applyBorder="1" applyAlignment="1">
      <alignment horizontal="distributed" vertical="center"/>
    </xf>
    <xf numFmtId="38" fontId="3" fillId="2" borderId="98" xfId="1" applyFont="1" applyFill="1" applyBorder="1"/>
    <xf numFmtId="38" fontId="3" fillId="0" borderId="59" xfId="1" applyFont="1" applyFill="1" applyBorder="1" applyAlignment="1">
      <alignment horizontal="distributed" vertical="center"/>
    </xf>
    <xf numFmtId="38" fontId="3" fillId="2" borderId="61" xfId="1" applyFont="1" applyFill="1" applyBorder="1" applyAlignment="1">
      <alignment horizontal="distributed" vertical="center"/>
    </xf>
    <xf numFmtId="38" fontId="3" fillId="0" borderId="17" xfId="1" applyFont="1" applyFill="1" applyBorder="1" applyAlignment="1">
      <alignment vertical="center"/>
    </xf>
    <xf numFmtId="38" fontId="3" fillId="0" borderId="14" xfId="1" applyFont="1" applyFill="1" applyBorder="1" applyAlignment="1">
      <alignment horizontal="center" wrapText="1"/>
    </xf>
    <xf numFmtId="38" fontId="3" fillId="0" borderId="18" xfId="1" applyFont="1" applyFill="1" applyBorder="1" applyAlignment="1">
      <alignment horizontal="center" wrapText="1"/>
    </xf>
    <xf numFmtId="38" fontId="3" fillId="0" borderId="63" xfId="1" applyFont="1" applyFill="1" applyBorder="1" applyAlignment="1">
      <alignment horizontal="center" wrapText="1"/>
    </xf>
    <xf numFmtId="182" fontId="3" fillId="0" borderId="26" xfId="1" applyNumberFormat="1" applyFont="1" applyFill="1" applyBorder="1" applyAlignment="1">
      <alignment vertical="center"/>
    </xf>
    <xf numFmtId="182" fontId="3" fillId="0" borderId="1" xfId="1" applyNumberFormat="1" applyFont="1" applyFill="1" applyBorder="1" applyAlignment="1">
      <alignment vertical="center"/>
    </xf>
    <xf numFmtId="182" fontId="3" fillId="0" borderId="2" xfId="1" applyNumberFormat="1" applyFont="1" applyFill="1" applyBorder="1" applyAlignment="1">
      <alignment horizontal="center" vertical="center"/>
    </xf>
    <xf numFmtId="182" fontId="3" fillId="0" borderId="0" xfId="1" applyNumberFormat="1" applyFont="1" applyFill="1" applyBorder="1"/>
    <xf numFmtId="182" fontId="3" fillId="0" borderId="2" xfId="1" applyNumberFormat="1" applyFont="1" applyFill="1" applyBorder="1" applyAlignment="1">
      <alignment vertical="center"/>
    </xf>
    <xf numFmtId="182" fontId="3" fillId="0" borderId="1" xfId="1" applyNumberFormat="1" applyFont="1" applyFill="1" applyBorder="1" applyAlignment="1">
      <alignment horizontal="center" vertical="center"/>
    </xf>
    <xf numFmtId="182" fontId="3" fillId="0" borderId="0" xfId="1" applyNumberFormat="1" applyFont="1" applyFill="1" applyBorder="1" applyAlignment="1">
      <alignment horizontal="right"/>
    </xf>
    <xf numFmtId="38" fontId="3" fillId="0" borderId="49" xfId="1" applyFont="1" applyFill="1" applyBorder="1" applyAlignment="1">
      <alignment horizontal="distributed"/>
    </xf>
    <xf numFmtId="38" fontId="3" fillId="0" borderId="36" xfId="1" applyFont="1" applyFill="1" applyBorder="1" applyAlignment="1">
      <alignment vertical="center"/>
    </xf>
    <xf numFmtId="191" fontId="3" fillId="0" borderId="0" xfId="1" applyNumberFormat="1" applyFont="1" applyFill="1"/>
    <xf numFmtId="38" fontId="12" fillId="0" borderId="0" xfId="1" applyFont="1" applyFill="1" applyBorder="1" applyAlignment="1">
      <alignment horizontal="left" vertical="center"/>
    </xf>
    <xf numFmtId="0" fontId="3" fillId="0" borderId="0" xfId="0" applyFont="1" applyFill="1" applyBorder="1" applyAlignment="1">
      <alignment horizontal="left" vertical="center"/>
    </xf>
    <xf numFmtId="38" fontId="3" fillId="0" borderId="7" xfId="1" applyFont="1" applyFill="1" applyBorder="1" applyAlignment="1"/>
    <xf numFmtId="38" fontId="3" fillId="0" borderId="0" xfId="1" applyFont="1" applyFill="1" applyBorder="1" applyAlignment="1"/>
    <xf numFmtId="38" fontId="3" fillId="0" borderId="0" xfId="1" applyFont="1" applyFill="1" applyBorder="1" applyAlignment="1">
      <alignment vertical="center" wrapText="1"/>
    </xf>
    <xf numFmtId="38" fontId="3" fillId="0" borderId="14" xfId="1" applyFont="1" applyFill="1" applyBorder="1" applyAlignment="1">
      <alignment horizontal="center" vertical="center" wrapText="1"/>
    </xf>
    <xf numFmtId="38" fontId="3" fillId="0" borderId="15" xfId="1" applyFont="1" applyFill="1" applyBorder="1" applyAlignment="1">
      <alignment horizontal="center" vertical="center" wrapText="1"/>
    </xf>
    <xf numFmtId="38" fontId="3" fillId="0" borderId="51" xfId="1" applyFont="1" applyFill="1" applyBorder="1" applyAlignment="1">
      <alignment horizontal="center" vertical="center"/>
    </xf>
    <xf numFmtId="0" fontId="3" fillId="0" borderId="18" xfId="0" applyFont="1" applyFill="1" applyBorder="1" applyAlignment="1">
      <alignment horizontal="center" vertical="center" wrapText="1"/>
    </xf>
    <xf numFmtId="182" fontId="3" fillId="0" borderId="23" xfId="2" applyNumberFormat="1" applyFont="1" applyFill="1" applyBorder="1" applyAlignment="1">
      <alignment horizontal="right" vertical="center"/>
    </xf>
    <xf numFmtId="182" fontId="3" fillId="0" borderId="28" xfId="2" applyNumberFormat="1" applyFont="1" applyFill="1" applyBorder="1" applyAlignment="1">
      <alignment horizontal="right" vertical="center"/>
    </xf>
    <xf numFmtId="182" fontId="3" fillId="0" borderId="32" xfId="1" applyNumberFormat="1" applyFont="1" applyFill="1" applyBorder="1" applyAlignment="1" applyProtection="1">
      <alignment horizontal="right" vertical="center"/>
      <protection locked="0"/>
    </xf>
    <xf numFmtId="182" fontId="3" fillId="0" borderId="5" xfId="1" applyNumberFormat="1" applyFont="1" applyFill="1" applyBorder="1" applyAlignment="1" applyProtection="1">
      <alignment horizontal="right" vertical="center"/>
      <protection locked="0"/>
    </xf>
    <xf numFmtId="182" fontId="3" fillId="0" borderId="25" xfId="1" applyNumberFormat="1" applyFont="1" applyFill="1" applyBorder="1" applyAlignment="1" applyProtection="1">
      <alignment vertical="center"/>
      <protection locked="0"/>
    </xf>
    <xf numFmtId="182" fontId="3" fillId="0" borderId="26" xfId="2" applyNumberFormat="1" applyFont="1" applyFill="1" applyBorder="1" applyAlignment="1">
      <alignment horizontal="right" vertical="center"/>
    </xf>
    <xf numFmtId="182" fontId="3" fillId="0" borderId="32" xfId="2" applyNumberFormat="1" applyFont="1" applyFill="1" applyBorder="1" applyAlignment="1">
      <alignment horizontal="right" vertical="center"/>
    </xf>
    <xf numFmtId="182" fontId="3" fillId="0" borderId="2" xfId="1" applyNumberFormat="1" applyFont="1" applyFill="1" applyBorder="1" applyAlignment="1" applyProtection="1">
      <alignment horizontal="right" vertical="center"/>
      <protection locked="0"/>
    </xf>
    <xf numFmtId="182" fontId="3" fillId="0" borderId="26" xfId="2" applyNumberFormat="1" applyFont="1" applyFill="1" applyBorder="1" applyAlignment="1">
      <alignment vertical="center"/>
    </xf>
    <xf numFmtId="182" fontId="3" fillId="0" borderId="32" xfId="2" applyNumberFormat="1" applyFont="1" applyFill="1" applyBorder="1" applyAlignment="1">
      <alignment horizontal="center" vertical="center"/>
    </xf>
    <xf numFmtId="182" fontId="3" fillId="0" borderId="83" xfId="2" applyNumberFormat="1" applyFont="1" applyFill="1" applyBorder="1" applyAlignment="1">
      <alignment horizontal="right" vertical="center"/>
    </xf>
    <xf numFmtId="182" fontId="3" fillId="0" borderId="32" xfId="1" applyNumberFormat="1" applyFont="1" applyFill="1" applyBorder="1" applyAlignment="1" applyProtection="1">
      <alignment horizontal="center" vertical="center"/>
      <protection locked="0"/>
    </xf>
    <xf numFmtId="182" fontId="3" fillId="0" borderId="2" xfId="1" applyNumberFormat="1" applyFont="1" applyFill="1" applyBorder="1" applyAlignment="1" applyProtection="1">
      <alignment horizontal="center" vertical="center"/>
      <protection locked="0"/>
    </xf>
    <xf numFmtId="182" fontId="3" fillId="0" borderId="14" xfId="1" applyNumberFormat="1" applyFont="1" applyFill="1" applyBorder="1" applyAlignment="1" applyProtection="1">
      <alignment vertical="center"/>
      <protection locked="0"/>
    </xf>
    <xf numFmtId="182" fontId="3" fillId="0" borderId="15" xfId="1" applyNumberFormat="1" applyFont="1" applyFill="1" applyBorder="1" applyAlignment="1" applyProtection="1">
      <alignment horizontal="center" vertical="center"/>
      <protection locked="0"/>
    </xf>
    <xf numFmtId="182" fontId="3" fillId="0" borderId="63" xfId="1" applyNumberFormat="1" applyFont="1" applyFill="1" applyBorder="1" applyAlignment="1" applyProtection="1">
      <alignment horizontal="center" vertical="center"/>
      <protection locked="0"/>
    </xf>
    <xf numFmtId="182" fontId="3" fillId="0" borderId="1" xfId="1" applyNumberFormat="1" applyFont="1" applyFill="1" applyBorder="1" applyAlignment="1" applyProtection="1">
      <alignment vertical="center"/>
      <protection locked="0"/>
    </xf>
    <xf numFmtId="182" fontId="3" fillId="0" borderId="21" xfId="1" applyNumberFormat="1" applyFont="1" applyFill="1" applyBorder="1" applyAlignment="1" applyProtection="1">
      <alignment vertical="center"/>
      <protection hidden="1"/>
    </xf>
    <xf numFmtId="182" fontId="3" fillId="0" borderId="28" xfId="1" applyNumberFormat="1" applyFont="1" applyFill="1" applyBorder="1" applyAlignment="1" applyProtection="1">
      <alignment vertical="center"/>
      <protection hidden="1"/>
    </xf>
    <xf numFmtId="182" fontId="3" fillId="0" borderId="42" xfId="1" applyNumberFormat="1" applyFont="1" applyFill="1" applyBorder="1" applyAlignment="1" applyProtection="1">
      <alignment vertical="center"/>
      <protection hidden="1"/>
    </xf>
    <xf numFmtId="182" fontId="3" fillId="0" borderId="6" xfId="1" applyNumberFormat="1" applyFont="1" applyFill="1" applyBorder="1" applyAlignment="1" applyProtection="1">
      <alignment vertical="center"/>
      <protection hidden="1"/>
    </xf>
    <xf numFmtId="38" fontId="3" fillId="0" borderId="9" xfId="1" applyFont="1" applyFill="1" applyBorder="1" applyAlignment="1">
      <alignment horizontal="center" vertical="center"/>
    </xf>
    <xf numFmtId="38" fontId="3" fillId="0" borderId="32" xfId="1" applyFont="1" applyFill="1" applyBorder="1" applyAlignment="1">
      <alignment horizontal="center" vertical="center"/>
    </xf>
    <xf numFmtId="38" fontId="3" fillId="0" borderId="10" xfId="1" applyFont="1" applyFill="1" applyBorder="1" applyAlignment="1">
      <alignment horizontal="center" vertical="center"/>
    </xf>
    <xf numFmtId="38" fontId="3" fillId="0" borderId="27" xfId="1" applyFont="1" applyFill="1" applyBorder="1" applyAlignment="1">
      <alignment horizontal="center" vertical="center"/>
    </xf>
    <xf numFmtId="38" fontId="3" fillId="0" borderId="1" xfId="1" applyFont="1" applyFill="1" applyBorder="1" applyAlignment="1">
      <alignment horizontal="center" vertical="center"/>
    </xf>
    <xf numFmtId="191" fontId="3" fillId="0" borderId="0" xfId="1" applyNumberFormat="1" applyFont="1" applyFill="1" applyAlignment="1">
      <alignment vertical="center"/>
    </xf>
    <xf numFmtId="38" fontId="3" fillId="0" borderId="43" xfId="1" applyFont="1" applyFill="1" applyBorder="1" applyAlignment="1">
      <alignment horizontal="left" vertical="center"/>
    </xf>
    <xf numFmtId="0" fontId="1" fillId="0" borderId="0" xfId="0" applyFont="1"/>
    <xf numFmtId="177" fontId="3" fillId="0" borderId="0" xfId="1" applyNumberFormat="1" applyFont="1" applyFill="1" applyAlignment="1">
      <alignment vertical="center"/>
    </xf>
    <xf numFmtId="38" fontId="3" fillId="0" borderId="4" xfId="1" applyFont="1" applyFill="1" applyBorder="1" applyAlignment="1">
      <alignment horizontal="distributed"/>
    </xf>
    <xf numFmtId="178" fontId="3" fillId="0" borderId="2" xfId="1" applyNumberFormat="1" applyFont="1" applyFill="1" applyBorder="1" applyAlignment="1">
      <alignment horizontal="right" vertical="center"/>
    </xf>
    <xf numFmtId="178" fontId="3" fillId="0" borderId="89" xfId="1" applyNumberFormat="1" applyFont="1" applyFill="1" applyBorder="1" applyAlignment="1">
      <alignment vertical="center"/>
    </xf>
    <xf numFmtId="178" fontId="3" fillId="0" borderId="90" xfId="1" applyNumberFormat="1" applyFont="1" applyFill="1" applyBorder="1" applyAlignment="1">
      <alignment vertical="center"/>
    </xf>
    <xf numFmtId="178" fontId="3" fillId="0" borderId="51" xfId="1" applyNumberFormat="1" applyFont="1" applyFill="1" applyBorder="1" applyAlignment="1">
      <alignment horizontal="right" vertical="center"/>
    </xf>
    <xf numFmtId="178" fontId="3" fillId="0" borderId="5" xfId="1" applyNumberFormat="1" applyFont="1" applyFill="1" applyBorder="1" applyAlignment="1">
      <alignment horizontal="right" vertical="center"/>
    </xf>
    <xf numFmtId="38" fontId="3" fillId="0" borderId="63" xfId="1" applyFont="1" applyFill="1" applyBorder="1" applyAlignment="1">
      <alignment horizontal="center"/>
    </xf>
    <xf numFmtId="38" fontId="3" fillId="0" borderId="18" xfId="1" applyFont="1" applyFill="1" applyBorder="1" applyAlignment="1">
      <alignment horizontal="center"/>
    </xf>
    <xf numFmtId="38" fontId="3" fillId="0" borderId="61" xfId="1" applyFont="1" applyFill="1" applyBorder="1" applyAlignment="1">
      <alignment horizontal="center"/>
    </xf>
    <xf numFmtId="38" fontId="3" fillId="0" borderId="41" xfId="1" applyFont="1" applyFill="1" applyBorder="1" applyAlignment="1">
      <alignment horizontal="distributed"/>
    </xf>
    <xf numFmtId="38" fontId="3" fillId="0" borderId="74" xfId="1" applyFont="1" applyFill="1" applyBorder="1" applyAlignment="1">
      <alignment vertical="center"/>
    </xf>
    <xf numFmtId="38" fontId="3" fillId="0" borderId="8" xfId="1" applyFont="1" applyFill="1" applyBorder="1" applyAlignment="1">
      <alignment vertical="center"/>
    </xf>
    <xf numFmtId="38" fontId="3" fillId="0" borderId="75" xfId="1" applyFont="1" applyFill="1" applyBorder="1" applyAlignment="1">
      <alignment vertical="center"/>
    </xf>
    <xf numFmtId="38" fontId="3" fillId="0" borderId="4" xfId="1" applyFont="1" applyFill="1" applyBorder="1" applyAlignment="1">
      <alignment vertical="center"/>
    </xf>
    <xf numFmtId="38" fontId="3" fillId="0" borderId="17" xfId="1" applyFont="1" applyFill="1" applyBorder="1" applyAlignment="1">
      <alignment horizontal="center" vertical="center"/>
    </xf>
    <xf numFmtId="38" fontId="3" fillId="0" borderId="15" xfId="1" applyFont="1" applyFill="1" applyBorder="1" applyAlignment="1">
      <alignment horizontal="center" vertical="center"/>
    </xf>
    <xf numFmtId="38" fontId="3" fillId="0" borderId="43" xfId="1" applyFont="1" applyFill="1" applyBorder="1" applyAlignment="1">
      <alignment horizontal="center"/>
    </xf>
    <xf numFmtId="184" fontId="3" fillId="0" borderId="0" xfId="1" applyNumberFormat="1" applyFont="1" applyFill="1"/>
    <xf numFmtId="184" fontId="3" fillId="0" borderId="0" xfId="1" applyNumberFormat="1" applyFont="1" applyFill="1" applyAlignment="1">
      <alignment horizontal="center"/>
    </xf>
    <xf numFmtId="38" fontId="3" fillId="0" borderId="76" xfId="1" applyFont="1" applyFill="1" applyBorder="1" applyAlignment="1">
      <alignment horizontal="center" vertical="center" wrapText="1"/>
    </xf>
    <xf numFmtId="38" fontId="20" fillId="0" borderId="63" xfId="1" applyFont="1" applyFill="1" applyBorder="1" applyAlignment="1">
      <alignment horizontal="center" vertical="center" wrapText="1"/>
    </xf>
    <xf numFmtId="38" fontId="3" fillId="0" borderId="51" xfId="1" applyFont="1" applyFill="1" applyBorder="1" applyAlignment="1">
      <alignment horizontal="center" vertical="center" wrapText="1"/>
    </xf>
    <xf numFmtId="38" fontId="3" fillId="0" borderId="77" xfId="1" applyFont="1" applyFill="1" applyBorder="1" applyAlignment="1">
      <alignment horizontal="center" vertical="center" wrapText="1"/>
    </xf>
    <xf numFmtId="38" fontId="20" fillId="0" borderId="78" xfId="1" applyFont="1" applyFill="1" applyBorder="1" applyAlignment="1">
      <alignment horizontal="center" vertical="center" wrapText="1"/>
    </xf>
    <xf numFmtId="38" fontId="3" fillId="0" borderId="49" xfId="1" applyFont="1" applyFill="1" applyBorder="1" applyAlignment="1">
      <alignment horizontal="center" vertical="center" wrapText="1"/>
    </xf>
    <xf numFmtId="38" fontId="3" fillId="0" borderId="79" xfId="1" applyFont="1" applyFill="1" applyBorder="1" applyAlignment="1">
      <alignment horizontal="right" vertical="center"/>
    </xf>
    <xf numFmtId="38" fontId="3" fillId="0" borderId="5" xfId="1" applyFont="1" applyFill="1" applyBorder="1" applyAlignment="1">
      <alignment horizontal="right" vertical="center"/>
    </xf>
    <xf numFmtId="38" fontId="3" fillId="0" borderId="80" xfId="1" applyFont="1" applyFill="1" applyBorder="1" applyAlignment="1">
      <alignment horizontal="right" vertical="center"/>
    </xf>
    <xf numFmtId="38" fontId="3" fillId="0" borderId="34" xfId="1" applyFont="1" applyFill="1" applyBorder="1" applyAlignment="1">
      <alignment vertical="center"/>
    </xf>
    <xf numFmtId="38" fontId="3" fillId="0" borderId="82" xfId="1" applyFont="1" applyFill="1" applyBorder="1" applyAlignment="1">
      <alignment horizontal="right" vertical="center"/>
    </xf>
    <xf numFmtId="38" fontId="3" fillId="0" borderId="2" xfId="1" applyFont="1" applyFill="1" applyBorder="1" applyAlignment="1">
      <alignment horizontal="right" vertical="center"/>
    </xf>
    <xf numFmtId="38" fontId="3" fillId="0" borderId="83" xfId="1" applyFont="1" applyFill="1" applyBorder="1" applyAlignment="1">
      <alignment horizontal="right" vertical="center"/>
    </xf>
    <xf numFmtId="38" fontId="3" fillId="0" borderId="10" xfId="1" applyFont="1" applyFill="1" applyBorder="1" applyAlignment="1">
      <alignment horizontal="right" vertical="center"/>
    </xf>
    <xf numFmtId="38" fontId="3" fillId="0" borderId="27" xfId="1" applyFont="1" applyFill="1" applyBorder="1" applyAlignment="1">
      <alignment horizontal="right" vertical="center"/>
    </xf>
    <xf numFmtId="183" fontId="3" fillId="0" borderId="84" xfId="1" applyNumberFormat="1" applyFont="1" applyFill="1" applyBorder="1" applyAlignment="1">
      <alignment vertical="center"/>
    </xf>
    <xf numFmtId="38" fontId="3" fillId="0" borderId="85" xfId="1" applyFont="1" applyFill="1" applyBorder="1" applyAlignment="1">
      <alignment horizontal="right" vertical="center"/>
    </xf>
    <xf numFmtId="38" fontId="3" fillId="0" borderId="86" xfId="1" applyFont="1" applyFill="1" applyBorder="1" applyAlignment="1">
      <alignment horizontal="center" vertical="center"/>
    </xf>
    <xf numFmtId="38" fontId="3" fillId="0" borderId="2" xfId="1" applyFont="1" applyFill="1" applyBorder="1" applyAlignment="1">
      <alignment horizontal="center" vertical="center"/>
    </xf>
    <xf numFmtId="38" fontId="3" fillId="0" borderId="87" xfId="1" applyFont="1" applyFill="1" applyBorder="1" applyAlignment="1">
      <alignment horizontal="center" vertical="center"/>
    </xf>
    <xf numFmtId="38" fontId="3" fillId="0" borderId="3" xfId="1" applyFont="1" applyFill="1" applyBorder="1" applyAlignment="1">
      <alignment horizontal="center" vertical="center"/>
    </xf>
    <xf numFmtId="38" fontId="3" fillId="0" borderId="11" xfId="1" applyFont="1" applyFill="1" applyBorder="1" applyAlignment="1">
      <alignment horizontal="center" vertical="center"/>
    </xf>
    <xf numFmtId="38" fontId="3" fillId="0" borderId="12" xfId="1" applyFont="1" applyFill="1" applyBorder="1" applyAlignment="1">
      <alignment horizontal="center" vertical="center"/>
    </xf>
    <xf numFmtId="38" fontId="3" fillId="0" borderId="34" xfId="1" applyFont="1" applyFill="1" applyBorder="1" applyAlignment="1">
      <alignment horizontal="center" vertical="center"/>
    </xf>
    <xf numFmtId="38" fontId="3" fillId="0" borderId="13" xfId="1" applyFont="1" applyFill="1" applyBorder="1" applyAlignment="1">
      <alignment horizontal="distributed" vertical="center"/>
    </xf>
    <xf numFmtId="183" fontId="3" fillId="0" borderId="88" xfId="1" applyNumberFormat="1" applyFont="1" applyFill="1" applyBorder="1" applyAlignment="1">
      <alignment vertical="center"/>
    </xf>
    <xf numFmtId="180" fontId="3" fillId="0" borderId="79" xfId="1" applyNumberFormat="1" applyFont="1" applyFill="1" applyBorder="1" applyAlignment="1">
      <alignment vertical="center"/>
    </xf>
    <xf numFmtId="180" fontId="3" fillId="0" borderId="5" xfId="1" applyNumberFormat="1" applyFont="1" applyFill="1" applyBorder="1" applyAlignment="1">
      <alignment vertical="center"/>
    </xf>
    <xf numFmtId="38" fontId="3" fillId="0" borderId="80" xfId="1" applyFont="1" applyFill="1" applyBorder="1" applyAlignment="1">
      <alignment vertical="center"/>
    </xf>
    <xf numFmtId="38" fontId="3" fillId="0" borderId="16" xfId="1" applyFont="1" applyFill="1" applyBorder="1" applyAlignment="1">
      <alignment horizontal="center" vertical="center" wrapText="1"/>
    </xf>
    <xf numFmtId="38" fontId="3" fillId="0" borderId="45" xfId="1" applyFont="1" applyFill="1" applyBorder="1" applyAlignment="1">
      <alignment horizontal="center" vertical="center" wrapText="1"/>
    </xf>
    <xf numFmtId="38" fontId="3" fillId="0" borderId="62" xfId="1" applyFont="1" applyFill="1" applyBorder="1" applyAlignment="1">
      <alignment horizontal="center" vertical="center" wrapText="1"/>
    </xf>
    <xf numFmtId="38" fontId="3" fillId="0" borderId="63" xfId="1" applyFont="1" applyFill="1" applyBorder="1" applyAlignment="1">
      <alignment horizontal="center" vertical="center" wrapText="1"/>
    </xf>
    <xf numFmtId="38" fontId="3" fillId="0" borderId="64" xfId="1" applyFont="1" applyFill="1" applyBorder="1" applyAlignment="1">
      <alignment vertical="center"/>
    </xf>
    <xf numFmtId="38" fontId="3" fillId="0" borderId="65" xfId="1" applyFont="1" applyFill="1" applyBorder="1" applyAlignment="1">
      <alignment vertical="center"/>
    </xf>
    <xf numFmtId="38" fontId="3" fillId="0" borderId="66" xfId="1" applyFont="1" applyFill="1" applyBorder="1" applyAlignment="1">
      <alignment vertical="center"/>
    </xf>
    <xf numFmtId="38" fontId="3" fillId="0" borderId="45" xfId="1" applyFont="1" applyFill="1" applyBorder="1" applyAlignment="1">
      <alignment vertical="center"/>
    </xf>
    <xf numFmtId="38" fontId="3" fillId="0" borderId="62" xfId="1" applyFont="1" applyFill="1" applyBorder="1" applyAlignment="1">
      <alignment vertical="center"/>
    </xf>
    <xf numFmtId="38" fontId="3" fillId="0" borderId="25" xfId="1" applyFont="1" applyFill="1" applyBorder="1" applyAlignment="1">
      <alignment horizontal="distributed" vertical="center"/>
    </xf>
    <xf numFmtId="182" fontId="3" fillId="0" borderId="0" xfId="1" applyNumberFormat="1" applyFont="1" applyFill="1"/>
    <xf numFmtId="182" fontId="3" fillId="0" borderId="0" xfId="0" applyNumberFormat="1" applyFont="1" applyFill="1"/>
    <xf numFmtId="182" fontId="3" fillId="0" borderId="14" xfId="1" applyNumberFormat="1" applyFont="1" applyFill="1" applyBorder="1" applyAlignment="1">
      <alignment horizontal="center" vertical="center"/>
    </xf>
    <xf numFmtId="182" fontId="3" fillId="0" borderId="17" xfId="1" applyNumberFormat="1" applyFont="1" applyFill="1" applyBorder="1" applyAlignment="1">
      <alignment horizontal="center" vertical="center"/>
    </xf>
    <xf numFmtId="182" fontId="3" fillId="0" borderId="61" xfId="1" applyNumberFormat="1" applyFont="1" applyFill="1" applyBorder="1" applyAlignment="1">
      <alignment horizontal="center" vertical="center"/>
    </xf>
    <xf numFmtId="182" fontId="3" fillId="0" borderId="67" xfId="1" applyNumberFormat="1" applyFont="1" applyFill="1" applyBorder="1" applyAlignment="1">
      <alignment horizontal="center" vertical="center"/>
    </xf>
    <xf numFmtId="182" fontId="3" fillId="0" borderId="63" xfId="1" applyNumberFormat="1" applyFont="1" applyFill="1" applyBorder="1" applyAlignment="1">
      <alignment horizontal="center" vertical="center"/>
    </xf>
    <xf numFmtId="182" fontId="3" fillId="0" borderId="18" xfId="1" applyNumberFormat="1" applyFont="1" applyFill="1" applyBorder="1" applyAlignment="1">
      <alignment horizontal="center" vertical="center"/>
    </xf>
    <xf numFmtId="182" fontId="3" fillId="0" borderId="13" xfId="1" applyNumberFormat="1" applyFont="1" applyFill="1" applyBorder="1" applyAlignment="1">
      <alignment horizontal="center" vertical="center"/>
    </xf>
    <xf numFmtId="182" fontId="3" fillId="0" borderId="4" xfId="1" applyNumberFormat="1" applyFont="1" applyFill="1" applyBorder="1" applyAlignment="1">
      <alignment horizontal="distributed" vertical="center"/>
    </xf>
    <xf numFmtId="3" fontId="3" fillId="0" borderId="10" xfId="0" applyNumberFormat="1" applyFont="1" applyFill="1" applyBorder="1" applyAlignment="1">
      <alignment horizontal="right" vertical="center"/>
    </xf>
    <xf numFmtId="3" fontId="3" fillId="0" borderId="27" xfId="0" applyNumberFormat="1" applyFont="1" applyFill="1" applyBorder="1" applyAlignment="1">
      <alignment horizontal="right" vertical="center"/>
    </xf>
    <xf numFmtId="38" fontId="3" fillId="0" borderId="41" xfId="1" applyFont="1" applyFill="1" applyBorder="1" applyAlignment="1" applyProtection="1">
      <alignment horizontal="right" vertical="center"/>
      <protection hidden="1"/>
    </xf>
    <xf numFmtId="3" fontId="3" fillId="0" borderId="9" xfId="0" applyNumberFormat="1" applyFont="1" applyFill="1" applyBorder="1" applyAlignment="1">
      <alignment horizontal="right" vertical="center"/>
    </xf>
    <xf numFmtId="3" fontId="3" fillId="0" borderId="22" xfId="0" applyNumberFormat="1" applyFont="1" applyFill="1" applyBorder="1" applyAlignment="1">
      <alignment horizontal="right" vertical="center"/>
    </xf>
    <xf numFmtId="38" fontId="3" fillId="0" borderId="19" xfId="1" applyFont="1" applyFill="1" applyBorder="1" applyAlignment="1" applyProtection="1">
      <alignment horizontal="right" vertical="center"/>
      <protection hidden="1"/>
    </xf>
    <xf numFmtId="38" fontId="3" fillId="0" borderId="68" xfId="1" applyFont="1" applyFill="1" applyBorder="1" applyAlignment="1">
      <alignment horizontal="right" vertical="center"/>
    </xf>
    <xf numFmtId="182" fontId="3" fillId="0" borderId="4" xfId="1" applyNumberFormat="1" applyFont="1" applyFill="1" applyBorder="1" applyAlignment="1">
      <alignment horizontal="right" vertical="center"/>
    </xf>
    <xf numFmtId="3" fontId="3" fillId="0" borderId="2" xfId="0" applyNumberFormat="1" applyFont="1" applyFill="1" applyBorder="1" applyAlignment="1">
      <alignment horizontal="right" vertical="center"/>
    </xf>
    <xf numFmtId="182" fontId="3" fillId="0" borderId="3" xfId="1" applyNumberFormat="1" applyFont="1" applyFill="1" applyBorder="1" applyAlignment="1">
      <alignment horizontal="distributed" vertical="center"/>
    </xf>
    <xf numFmtId="38" fontId="3" fillId="0" borderId="31" xfId="1" applyFont="1" applyFill="1" applyBorder="1" applyAlignment="1">
      <alignment horizontal="right" vertical="center"/>
    </xf>
    <xf numFmtId="182" fontId="3" fillId="0" borderId="41" xfId="1" applyNumberFormat="1" applyFont="1" applyFill="1" applyBorder="1" applyAlignment="1">
      <alignment horizontal="right" vertical="center"/>
    </xf>
    <xf numFmtId="182" fontId="3" fillId="0" borderId="3" xfId="1" applyNumberFormat="1" applyFont="1" applyFill="1" applyBorder="1" applyAlignment="1">
      <alignment horizontal="right" vertical="center"/>
    </xf>
    <xf numFmtId="0" fontId="12" fillId="0" borderId="3" xfId="0" applyFont="1" applyFill="1" applyBorder="1" applyAlignment="1">
      <alignment horizontal="center"/>
    </xf>
    <xf numFmtId="38" fontId="3" fillId="0" borderId="3" xfId="1" applyFont="1" applyFill="1" applyBorder="1" applyAlignment="1">
      <alignment horizontal="right" vertical="center"/>
    </xf>
    <xf numFmtId="0" fontId="12" fillId="0" borderId="3" xfId="0" applyFont="1" applyFill="1" applyBorder="1" applyAlignment="1">
      <alignment horizontal="distributed"/>
    </xf>
    <xf numFmtId="0" fontId="12" fillId="0" borderId="69" xfId="0" applyFont="1" applyFill="1" applyBorder="1" applyAlignment="1">
      <alignment horizontal="distributed"/>
    </xf>
    <xf numFmtId="38" fontId="3" fillId="0" borderId="70" xfId="1" applyFont="1" applyFill="1" applyBorder="1" applyAlignment="1">
      <alignment horizontal="right" vertical="center"/>
    </xf>
    <xf numFmtId="38" fontId="3" fillId="0" borderId="71" xfId="1" applyFont="1" applyFill="1" applyBorder="1" applyAlignment="1">
      <alignment horizontal="right" vertical="center"/>
    </xf>
    <xf numFmtId="38" fontId="3" fillId="0" borderId="69" xfId="1" applyFont="1" applyFill="1" applyBorder="1" applyAlignment="1">
      <alignment horizontal="right" vertical="center"/>
    </xf>
    <xf numFmtId="38" fontId="3" fillId="0" borderId="72" xfId="1" applyFont="1" applyFill="1" applyBorder="1" applyAlignment="1">
      <alignment vertical="center"/>
    </xf>
    <xf numFmtId="182" fontId="3" fillId="0" borderId="59" xfId="1" applyNumberFormat="1" applyFont="1" applyFill="1" applyBorder="1" applyAlignment="1">
      <alignment horizontal="distributed" vertical="center"/>
    </xf>
    <xf numFmtId="182" fontId="3" fillId="0" borderId="21" xfId="1" applyNumberFormat="1" applyFont="1" applyFill="1" applyBorder="1" applyAlignment="1">
      <alignment horizontal="right" vertical="center"/>
    </xf>
    <xf numFmtId="182" fontId="3" fillId="0" borderId="22" xfId="1" applyNumberFormat="1" applyFont="1" applyFill="1" applyBorder="1" applyAlignment="1">
      <alignment horizontal="right" vertical="center"/>
    </xf>
    <xf numFmtId="182" fontId="3" fillId="0" borderId="68" xfId="1" applyNumberFormat="1" applyFont="1" applyFill="1" applyBorder="1" applyAlignment="1">
      <alignment horizontal="right" vertical="center"/>
    </xf>
    <xf numFmtId="182" fontId="3" fillId="0" borderId="5" xfId="1" applyNumberFormat="1" applyFont="1" applyFill="1" applyBorder="1" applyAlignment="1">
      <alignment horizontal="right" vertical="center"/>
    </xf>
    <xf numFmtId="182" fontId="3" fillId="0" borderId="73" xfId="1" applyNumberFormat="1" applyFont="1" applyFill="1" applyBorder="1" applyAlignment="1">
      <alignment horizontal="right" vertical="center"/>
    </xf>
    <xf numFmtId="182" fontId="3" fillId="0" borderId="5" xfId="0" applyNumberFormat="1" applyFont="1" applyFill="1" applyBorder="1" applyAlignment="1">
      <alignment horizontal="right" vertical="center"/>
    </xf>
    <xf numFmtId="38" fontId="3" fillId="0" borderId="14" xfId="1" applyFont="1" applyFill="1" applyBorder="1" applyAlignment="1">
      <alignment horizontal="center" vertical="center"/>
    </xf>
    <xf numFmtId="0" fontId="3" fillId="0" borderId="20" xfId="0" applyFont="1" applyFill="1" applyBorder="1" applyAlignment="1">
      <alignment vertical="center"/>
    </xf>
    <xf numFmtId="38" fontId="3" fillId="0" borderId="21" xfId="1" applyFont="1" applyFill="1" applyBorder="1" applyAlignment="1">
      <alignment vertical="center"/>
    </xf>
    <xf numFmtId="38" fontId="3" fillId="0" borderId="23" xfId="1" applyFont="1" applyFill="1" applyBorder="1" applyAlignment="1">
      <alignment vertical="center"/>
    </xf>
    <xf numFmtId="193" fontId="3" fillId="0" borderId="22" xfId="1" applyNumberFormat="1" applyFont="1" applyFill="1" applyBorder="1" applyAlignment="1">
      <alignment vertical="center"/>
    </xf>
    <xf numFmtId="0" fontId="3" fillId="0" borderId="8" xfId="0" applyFont="1" applyFill="1" applyBorder="1" applyAlignment="1">
      <alignment vertical="center"/>
    </xf>
    <xf numFmtId="38" fontId="3" fillId="0" borderId="26" xfId="1" applyFont="1" applyFill="1" applyBorder="1" applyAlignment="1">
      <alignment vertical="center"/>
    </xf>
    <xf numFmtId="38" fontId="3" fillId="0" borderId="29" xfId="1" applyFont="1" applyFill="1" applyBorder="1" applyAlignment="1">
      <alignment vertical="center"/>
    </xf>
    <xf numFmtId="38" fontId="3" fillId="0" borderId="8" xfId="1" applyFont="1" applyFill="1" applyBorder="1" applyAlignment="1">
      <alignment horizontal="center" vertical="center"/>
    </xf>
    <xf numFmtId="0" fontId="3" fillId="0" borderId="37" xfId="0" applyFont="1" applyFill="1" applyBorder="1" applyAlignment="1">
      <alignment vertical="center"/>
    </xf>
    <xf numFmtId="38" fontId="3" fillId="0" borderId="39" xfId="1" applyFont="1" applyFill="1" applyBorder="1" applyAlignment="1">
      <alignment horizontal="center" vertical="center"/>
    </xf>
    <xf numFmtId="38" fontId="3" fillId="0" borderId="14" xfId="1" applyFont="1" applyFill="1" applyBorder="1" applyAlignment="1">
      <alignment vertical="center"/>
    </xf>
    <xf numFmtId="38" fontId="3" fillId="0" borderId="40" xfId="1" applyFont="1" applyFill="1" applyBorder="1" applyAlignment="1">
      <alignment vertical="center"/>
    </xf>
    <xf numFmtId="38" fontId="3" fillId="0" borderId="15" xfId="1" applyFont="1" applyFill="1" applyBorder="1" applyAlignment="1">
      <alignment vertical="center"/>
    </xf>
    <xf numFmtId="38" fontId="3" fillId="0" borderId="18" xfId="1" applyFont="1" applyFill="1" applyBorder="1" applyAlignment="1">
      <alignment vertical="center"/>
    </xf>
    <xf numFmtId="38" fontId="3" fillId="0" borderId="20" xfId="1" applyFont="1" applyFill="1" applyBorder="1" applyAlignment="1">
      <alignment horizontal="center" vertical="center"/>
    </xf>
    <xf numFmtId="49" fontId="3" fillId="0" borderId="11" xfId="1" applyNumberFormat="1" applyFont="1" applyFill="1" applyBorder="1" applyAlignment="1">
      <alignment horizontal="left" vertical="center"/>
    </xf>
    <xf numFmtId="176" fontId="3" fillId="0" borderId="0" xfId="1" applyNumberFormat="1" applyFont="1" applyFill="1" applyBorder="1" applyAlignment="1">
      <alignment horizontal="left" vertical="center"/>
    </xf>
    <xf numFmtId="38" fontId="1" fillId="0" borderId="0" xfId="1" applyFont="1" applyFill="1" applyAlignment="1">
      <alignment horizontal="left"/>
    </xf>
    <xf numFmtId="49" fontId="3" fillId="0" borderId="0" xfId="1" applyNumberFormat="1" applyFont="1" applyFill="1" applyAlignment="1"/>
    <xf numFmtId="49" fontId="13" fillId="0" borderId="0" xfId="1" applyNumberFormat="1" applyFont="1" applyFill="1" applyAlignment="1">
      <alignment horizontal="right" indent="1"/>
    </xf>
    <xf numFmtId="49" fontId="13" fillId="0" borderId="0" xfId="1" applyNumberFormat="1" applyFont="1" applyFill="1" applyAlignment="1"/>
    <xf numFmtId="49" fontId="13" fillId="0" borderId="0" xfId="1" applyNumberFormat="1" applyFont="1" applyFill="1" applyAlignment="1">
      <alignment horizontal="left"/>
    </xf>
    <xf numFmtId="49" fontId="20" fillId="0" borderId="0" xfId="1" applyNumberFormat="1" applyFont="1" applyFill="1" applyAlignment="1">
      <alignment horizontal="right"/>
    </xf>
    <xf numFmtId="38" fontId="3" fillId="0" borderId="7" xfId="1" applyFont="1" applyFill="1" applyBorder="1" applyAlignment="1">
      <alignment horizontal="right" vertical="center"/>
    </xf>
    <xf numFmtId="38" fontId="3" fillId="0" borderId="46" xfId="1" applyFont="1" applyFill="1" applyBorder="1" applyAlignment="1">
      <alignment horizontal="right" vertical="center"/>
    </xf>
    <xf numFmtId="38" fontId="3" fillId="0" borderId="34" xfId="1" applyFont="1" applyFill="1" applyBorder="1" applyAlignment="1">
      <alignment horizontal="right" vertical="center"/>
    </xf>
    <xf numFmtId="38" fontId="3" fillId="0" borderId="46" xfId="1" applyFont="1" applyFill="1" applyBorder="1" applyAlignment="1">
      <alignment vertical="center"/>
    </xf>
    <xf numFmtId="38" fontId="3" fillId="0" borderId="48" xfId="1" applyFont="1" applyFill="1" applyBorder="1" applyAlignment="1">
      <alignment vertical="center"/>
    </xf>
    <xf numFmtId="38" fontId="3" fillId="0" borderId="48" xfId="1" applyFont="1" applyFill="1" applyBorder="1" applyAlignment="1">
      <alignment horizontal="center" vertical="center"/>
    </xf>
    <xf numFmtId="38" fontId="3" fillId="0" borderId="9" xfId="1" applyFont="1" applyFill="1" applyBorder="1" applyAlignment="1">
      <alignment horizontal="right" vertical="center"/>
    </xf>
    <xf numFmtId="38" fontId="3" fillId="0" borderId="33" xfId="1" applyFont="1" applyFill="1" applyBorder="1" applyAlignment="1">
      <alignment horizontal="right" vertical="center"/>
    </xf>
    <xf numFmtId="38" fontId="14" fillId="0" borderId="49" xfId="1" applyFont="1" applyFill="1" applyBorder="1" applyAlignment="1">
      <alignment horizontal="distributed" vertical="center"/>
    </xf>
    <xf numFmtId="38" fontId="3" fillId="0" borderId="26" xfId="1" applyFont="1" applyFill="1" applyBorder="1" applyAlignment="1">
      <alignment horizontal="right" vertical="center"/>
    </xf>
    <xf numFmtId="38" fontId="3" fillId="0" borderId="48" xfId="1" applyFont="1" applyFill="1" applyBorder="1" applyAlignment="1">
      <alignment horizontal="right" vertical="center"/>
    </xf>
    <xf numFmtId="38" fontId="3" fillId="0" borderId="44" xfId="1" applyFont="1" applyFill="1" applyBorder="1" applyAlignment="1">
      <alignment horizontal="center" vertical="center"/>
    </xf>
    <xf numFmtId="38" fontId="3" fillId="0" borderId="54" xfId="1" applyFont="1" applyFill="1" applyBorder="1" applyAlignment="1">
      <alignment horizontal="right" vertical="center"/>
    </xf>
    <xf numFmtId="38" fontId="3" fillId="0" borderId="55" xfId="1" applyFont="1" applyFill="1" applyBorder="1" applyAlignment="1">
      <alignment horizontal="right" vertical="center"/>
    </xf>
    <xf numFmtId="38" fontId="3" fillId="0" borderId="39" xfId="1" applyFont="1" applyFill="1" applyBorder="1" applyAlignment="1">
      <alignment vertical="center"/>
    </xf>
    <xf numFmtId="38" fontId="3" fillId="0" borderId="44" xfId="1" applyFont="1" applyFill="1" applyBorder="1" applyAlignment="1">
      <alignment horizontal="right" vertical="center"/>
    </xf>
    <xf numFmtId="38" fontId="3" fillId="0" borderId="51" xfId="1" applyFont="1" applyFill="1" applyBorder="1" applyAlignment="1">
      <alignment horizontal="right" vertical="center"/>
    </xf>
    <xf numFmtId="38" fontId="3" fillId="0" borderId="56" xfId="1" applyFont="1" applyFill="1" applyBorder="1" applyAlignment="1">
      <alignment horizontal="right" vertical="center"/>
    </xf>
    <xf numFmtId="38" fontId="3" fillId="0" borderId="57" xfId="1" applyFont="1" applyFill="1" applyBorder="1" applyAlignment="1">
      <alignment horizontal="right" vertical="center"/>
    </xf>
    <xf numFmtId="38" fontId="3" fillId="0" borderId="58" xfId="1" applyFont="1" applyFill="1" applyBorder="1" applyAlignment="1">
      <alignment horizontal="right" vertical="center"/>
    </xf>
    <xf numFmtId="38" fontId="3" fillId="0" borderId="57" xfId="1" applyFont="1" applyFill="1" applyBorder="1" applyAlignment="1">
      <alignment horizontal="center" vertical="center"/>
    </xf>
    <xf numFmtId="38" fontId="3" fillId="0" borderId="5" xfId="1" applyFont="1" applyFill="1" applyBorder="1" applyAlignment="1">
      <alignment horizontal="center" vertical="center"/>
    </xf>
    <xf numFmtId="38" fontId="3" fillId="0" borderId="59" xfId="1" applyFont="1" applyFill="1" applyBorder="1" applyAlignment="1">
      <alignment horizontal="right" vertical="center"/>
    </xf>
    <xf numFmtId="38" fontId="3" fillId="0" borderId="60" xfId="1" applyFont="1" applyFill="1" applyBorder="1" applyAlignment="1">
      <alignment horizontal="right" vertical="center"/>
    </xf>
    <xf numFmtId="194" fontId="3" fillId="0" borderId="0" xfId="0" applyNumberFormat="1" applyFont="1" applyFill="1"/>
    <xf numFmtId="178" fontId="3" fillId="0" borderId="0" xfId="0" applyNumberFormat="1" applyFont="1" applyFill="1"/>
    <xf numFmtId="185" fontId="3" fillId="0" borderId="0" xfId="0" applyNumberFormat="1" applyFont="1" applyFill="1"/>
    <xf numFmtId="186" fontId="3" fillId="0" borderId="0" xfId="1" applyNumberFormat="1" applyFont="1" applyFill="1"/>
    <xf numFmtId="186" fontId="3" fillId="0" borderId="0" xfId="0" applyNumberFormat="1" applyFont="1" applyFill="1"/>
    <xf numFmtId="0" fontId="12" fillId="0" borderId="0" xfId="0" applyFont="1" applyFill="1" applyAlignment="1">
      <alignment horizontal="left"/>
    </xf>
    <xf numFmtId="0" fontId="3" fillId="0" borderId="0" xfId="0" applyFont="1" applyFill="1" applyAlignment="1"/>
    <xf numFmtId="192" fontId="3" fillId="0" borderId="0" xfId="1" applyNumberFormat="1" applyFont="1" applyFill="1"/>
    <xf numFmtId="187" fontId="3" fillId="0" borderId="0" xfId="1" applyNumberFormat="1" applyFont="1" applyFill="1"/>
    <xf numFmtId="188" fontId="3" fillId="0" borderId="0" xfId="1" applyNumberFormat="1" applyFont="1" applyFill="1"/>
    <xf numFmtId="188" fontId="3" fillId="0" borderId="0" xfId="1" applyNumberFormat="1" applyFont="1" applyFill="1" applyAlignment="1">
      <alignment horizontal="right"/>
    </xf>
    <xf numFmtId="189" fontId="3" fillId="0" borderId="0" xfId="1" applyNumberFormat="1" applyFont="1" applyFill="1"/>
    <xf numFmtId="187" fontId="3" fillId="0" borderId="0" xfId="1" applyNumberFormat="1" applyFont="1" applyFill="1" applyAlignment="1">
      <alignment horizontal="right"/>
    </xf>
    <xf numFmtId="185" fontId="3" fillId="0" borderId="0" xfId="1" applyNumberFormat="1" applyFont="1" applyFill="1"/>
    <xf numFmtId="190" fontId="3" fillId="0" borderId="0" xfId="1" applyNumberFormat="1" applyFont="1" applyFill="1"/>
    <xf numFmtId="58" fontId="0" fillId="0" borderId="0" xfId="0" applyNumberFormat="1" applyFont="1" applyFill="1" applyAlignment="1">
      <alignment horizontal="right"/>
    </xf>
    <xf numFmtId="0" fontId="0" fillId="0" borderId="0" xfId="0" applyFont="1" applyFill="1" applyAlignment="1">
      <alignment horizontal="right"/>
    </xf>
    <xf numFmtId="0" fontId="6" fillId="0" borderId="0" xfId="0" applyFont="1" applyAlignment="1">
      <alignment horizontal="center"/>
    </xf>
    <xf numFmtId="0" fontId="4" fillId="0" borderId="0" xfId="0" applyFont="1" applyAlignment="1">
      <alignment horizontal="center"/>
    </xf>
    <xf numFmtId="0" fontId="0" fillId="0" borderId="0" xfId="0" applyFont="1" applyAlignment="1">
      <alignment horizontal="left" vertical="top"/>
    </xf>
    <xf numFmtId="0" fontId="10" fillId="0" borderId="0" xfId="0" applyFont="1" applyAlignment="1">
      <alignment horizontal="distributed"/>
    </xf>
    <xf numFmtId="0" fontId="0" fillId="0" borderId="0" xfId="0" applyFont="1" applyAlignment="1">
      <alignment horizontal="left"/>
    </xf>
    <xf numFmtId="0" fontId="9" fillId="0" borderId="0" xfId="0" applyFont="1" applyAlignment="1">
      <alignment horizontal="center"/>
    </xf>
    <xf numFmtId="0" fontId="15" fillId="0" borderId="0" xfId="0" applyFont="1" applyFill="1" applyAlignment="1"/>
    <xf numFmtId="0" fontId="10" fillId="0" borderId="0" xfId="0" applyFont="1" applyFill="1" applyAlignment="1">
      <alignment horizontal="distributed"/>
    </xf>
    <xf numFmtId="0" fontId="12" fillId="0" borderId="0" xfId="0" applyFont="1" applyFill="1" applyAlignment="1">
      <alignment horizontal="left" vertical="top"/>
    </xf>
    <xf numFmtId="0" fontId="3" fillId="0" borderId="0" xfId="0" applyFont="1" applyFill="1" applyAlignment="1">
      <alignment horizontal="left"/>
    </xf>
    <xf numFmtId="0" fontId="3" fillId="0" borderId="0" xfId="0" applyFont="1" applyFill="1" applyAlignment="1">
      <alignment horizontal="left" wrapText="1"/>
    </xf>
    <xf numFmtId="0" fontId="3" fillId="0" borderId="0" xfId="0" applyFont="1" applyFill="1" applyAlignment="1">
      <alignment horizontal="left" vertical="top" wrapText="1"/>
    </xf>
    <xf numFmtId="0" fontId="25" fillId="0" borderId="0" xfId="0" applyFont="1" applyFill="1" applyAlignment="1">
      <alignment horizontal="center"/>
    </xf>
    <xf numFmtId="0" fontId="12" fillId="0" borderId="0" xfId="0" applyFont="1" applyFill="1" applyAlignment="1">
      <alignment horizontal="left" indent="1"/>
    </xf>
    <xf numFmtId="49" fontId="13" fillId="0" borderId="0" xfId="1" applyNumberFormat="1" applyFont="1" applyFill="1" applyAlignment="1">
      <alignment horizontal="left"/>
    </xf>
    <xf numFmtId="38" fontId="3" fillId="0" borderId="0" xfId="1" applyFont="1" applyFill="1" applyAlignment="1">
      <alignment horizontal="left" wrapText="1"/>
    </xf>
    <xf numFmtId="38" fontId="3" fillId="0" borderId="52" xfId="1" applyFont="1" applyFill="1" applyBorder="1" applyAlignment="1">
      <alignment horizontal="center"/>
    </xf>
    <xf numFmtId="38" fontId="3" fillId="0" borderId="126" xfId="1" applyFont="1" applyFill="1" applyBorder="1" applyAlignment="1">
      <alignment horizontal="center"/>
    </xf>
    <xf numFmtId="38" fontId="3" fillId="0" borderId="8" xfId="1" applyFont="1" applyFill="1" applyBorder="1" applyAlignment="1">
      <alignment horizontal="center" vertical="center"/>
    </xf>
    <xf numFmtId="38" fontId="3" fillId="0" borderId="37" xfId="1" applyFont="1" applyFill="1" applyBorder="1" applyAlignment="1">
      <alignment horizontal="center" vertical="center"/>
    </xf>
    <xf numFmtId="38" fontId="3" fillId="0" borderId="2" xfId="1" applyFont="1" applyFill="1" applyBorder="1" applyAlignment="1">
      <alignment horizontal="center" vertical="center"/>
    </xf>
    <xf numFmtId="38" fontId="3" fillId="0" borderId="1" xfId="1" applyFont="1" applyFill="1" applyBorder="1" applyAlignment="1">
      <alignment horizontal="center" vertical="center"/>
    </xf>
    <xf numFmtId="38" fontId="3" fillId="0" borderId="9" xfId="1" applyFont="1" applyFill="1" applyBorder="1" applyAlignment="1">
      <alignment horizontal="center" vertical="center"/>
    </xf>
    <xf numFmtId="38" fontId="3" fillId="0" borderId="26" xfId="1" applyFont="1" applyFill="1" applyBorder="1" applyAlignment="1">
      <alignment horizontal="center" vertical="center"/>
    </xf>
    <xf numFmtId="38" fontId="3" fillId="0" borderId="10" xfId="1" applyFont="1" applyFill="1" applyBorder="1" applyAlignment="1">
      <alignment horizontal="center" vertical="center"/>
    </xf>
    <xf numFmtId="49" fontId="12" fillId="0" borderId="0" xfId="1" applyNumberFormat="1" applyFont="1" applyFill="1" applyAlignment="1">
      <alignment horizontal="left" vertical="center" wrapText="1"/>
    </xf>
    <xf numFmtId="38" fontId="3" fillId="0" borderId="9" xfId="1" applyFont="1" applyFill="1" applyBorder="1" applyAlignment="1">
      <alignment horizontal="center" vertical="center" wrapText="1"/>
    </xf>
    <xf numFmtId="38" fontId="3" fillId="0" borderId="10" xfId="1" applyFont="1" applyFill="1" applyBorder="1" applyAlignment="1">
      <alignment horizontal="center" vertical="center" wrapText="1"/>
    </xf>
    <xf numFmtId="38" fontId="3" fillId="0" borderId="44" xfId="1" applyFont="1" applyFill="1" applyBorder="1" applyAlignment="1">
      <alignment horizontal="center" vertical="center"/>
    </xf>
    <xf numFmtId="38" fontId="3" fillId="0" borderId="127" xfId="1" applyFont="1" applyFill="1" applyBorder="1" applyAlignment="1">
      <alignment horizontal="center" vertical="center"/>
    </xf>
    <xf numFmtId="38" fontId="3" fillId="0" borderId="66" xfId="1" applyFont="1" applyFill="1" applyBorder="1" applyAlignment="1">
      <alignment horizontal="center" vertical="center"/>
    </xf>
    <xf numFmtId="38" fontId="3" fillId="0" borderId="128" xfId="1" applyFont="1" applyFill="1" applyBorder="1" applyAlignment="1">
      <alignment horizontal="center" vertical="center"/>
    </xf>
    <xf numFmtId="38" fontId="3" fillId="0" borderId="48" xfId="1" applyFont="1" applyFill="1" applyBorder="1" applyAlignment="1">
      <alignment horizontal="left" vertical="center" wrapText="1"/>
    </xf>
    <xf numFmtId="38" fontId="3" fillId="0" borderId="129" xfId="1" applyFont="1" applyFill="1" applyBorder="1" applyAlignment="1">
      <alignment horizontal="left" vertical="center" wrapText="1"/>
    </xf>
    <xf numFmtId="38" fontId="3" fillId="0" borderId="2" xfId="1" applyFont="1" applyFill="1" applyBorder="1" applyAlignment="1">
      <alignment horizontal="left" vertical="center" wrapText="1"/>
    </xf>
    <xf numFmtId="38" fontId="3" fillId="0" borderId="63" xfId="1" applyFont="1" applyFill="1" applyBorder="1" applyAlignment="1">
      <alignment horizontal="left" vertical="center" wrapText="1"/>
    </xf>
    <xf numFmtId="38" fontId="3" fillId="0" borderId="13" xfId="1" applyFont="1" applyFill="1" applyBorder="1" applyAlignment="1">
      <alignment horizontal="center" vertical="center" wrapText="1"/>
    </xf>
    <xf numFmtId="38" fontId="3" fillId="0" borderId="33" xfId="1" applyFont="1" applyFill="1" applyBorder="1" applyAlignment="1">
      <alignment horizontal="center" vertical="center" wrapText="1"/>
    </xf>
    <xf numFmtId="38" fontId="3" fillId="0" borderId="45" xfId="1" applyFont="1" applyFill="1" applyBorder="1" applyAlignment="1">
      <alignment horizontal="center" vertical="center" wrapText="1"/>
    </xf>
    <xf numFmtId="38" fontId="3" fillId="0" borderId="49" xfId="1" applyFont="1" applyFill="1" applyBorder="1" applyAlignment="1">
      <alignment horizontal="center"/>
    </xf>
    <xf numFmtId="38" fontId="3" fillId="0" borderId="102" xfId="1" applyFont="1" applyFill="1" applyBorder="1" applyAlignment="1">
      <alignment horizontal="center"/>
    </xf>
    <xf numFmtId="38" fontId="3" fillId="0" borderId="69" xfId="1" applyFont="1" applyFill="1" applyBorder="1" applyAlignment="1">
      <alignment horizontal="center"/>
    </xf>
    <xf numFmtId="38" fontId="3" fillId="0" borderId="84" xfId="1" applyFont="1" applyFill="1" applyBorder="1" applyAlignment="1">
      <alignment horizontal="left" vertical="center" wrapText="1"/>
    </xf>
    <xf numFmtId="38" fontId="3" fillId="0" borderId="124" xfId="1" applyFont="1" applyFill="1" applyBorder="1" applyAlignment="1">
      <alignment horizontal="left" vertical="center" wrapText="1"/>
    </xf>
    <xf numFmtId="38" fontId="3" fillId="0" borderId="125" xfId="1" applyFont="1" applyFill="1" applyBorder="1" applyAlignment="1">
      <alignment horizontal="left" vertical="center" wrapText="1"/>
    </xf>
    <xf numFmtId="38" fontId="3" fillId="0" borderId="1" xfId="1" applyFont="1" applyFill="1" applyBorder="1" applyAlignment="1">
      <alignment horizontal="center"/>
    </xf>
    <xf numFmtId="38" fontId="3" fillId="0" borderId="9" xfId="1" applyFont="1" applyFill="1" applyBorder="1" applyAlignment="1">
      <alignment horizontal="center"/>
    </xf>
    <xf numFmtId="38" fontId="3" fillId="0" borderId="84" xfId="1" applyFont="1" applyFill="1" applyBorder="1" applyAlignment="1">
      <alignment vertical="center" wrapText="1"/>
    </xf>
    <xf numFmtId="38" fontId="3" fillId="0" borderId="124" xfId="1" applyFont="1" applyFill="1" applyBorder="1" applyAlignment="1">
      <alignment vertical="center" wrapText="1"/>
    </xf>
    <xf numFmtId="38" fontId="3" fillId="0" borderId="125" xfId="1" applyFont="1" applyFill="1" applyBorder="1" applyAlignment="1">
      <alignment vertical="center" wrapText="1"/>
    </xf>
    <xf numFmtId="38" fontId="3" fillId="0" borderId="0" xfId="1" applyFont="1" applyFill="1" applyAlignment="1">
      <alignment horizontal="left"/>
    </xf>
    <xf numFmtId="38" fontId="3" fillId="0" borderId="7" xfId="1" applyFont="1" applyFill="1" applyBorder="1" applyAlignment="1">
      <alignment horizontal="left"/>
    </xf>
    <xf numFmtId="182" fontId="3" fillId="0" borderId="84" xfId="0" applyNumberFormat="1" applyFont="1" applyFill="1" applyBorder="1" applyAlignment="1">
      <alignment horizontal="center" vertical="center" wrapText="1"/>
    </xf>
    <xf numFmtId="0" fontId="3" fillId="0" borderId="125" xfId="0" applyFont="1" applyFill="1" applyBorder="1" applyAlignment="1">
      <alignment horizontal="center" vertical="center"/>
    </xf>
    <xf numFmtId="182" fontId="3" fillId="0" borderId="9" xfId="1" applyNumberFormat="1" applyFont="1" applyFill="1" applyBorder="1" applyAlignment="1">
      <alignment horizontal="center"/>
    </xf>
    <xf numFmtId="182" fontId="3" fillId="0" borderId="13" xfId="1" applyNumberFormat="1" applyFont="1" applyFill="1" applyBorder="1" applyAlignment="1">
      <alignment horizontal="center"/>
    </xf>
    <xf numFmtId="182" fontId="3" fillId="0" borderId="50" xfId="1" applyNumberFormat="1" applyFont="1" applyFill="1" applyBorder="1" applyAlignment="1">
      <alignment horizontal="center" vertical="center"/>
    </xf>
    <xf numFmtId="182" fontId="3" fillId="0" borderId="1" xfId="1" applyNumberFormat="1" applyFont="1" applyFill="1" applyBorder="1" applyAlignment="1">
      <alignment horizontal="center" vertical="center"/>
    </xf>
    <xf numFmtId="182" fontId="3" fillId="0" borderId="3" xfId="1" applyNumberFormat="1" applyFont="1" applyFill="1" applyBorder="1" applyAlignment="1">
      <alignment horizontal="center" vertical="center"/>
    </xf>
    <xf numFmtId="182" fontId="3" fillId="0" borderId="9" xfId="1" applyNumberFormat="1" applyFont="1" applyFill="1" applyBorder="1" applyAlignment="1">
      <alignment horizontal="center" vertical="center"/>
    </xf>
    <xf numFmtId="38" fontId="3" fillId="0" borderId="0" xfId="1" applyFont="1" applyFill="1" applyBorder="1" applyAlignment="1">
      <alignment horizontal="left"/>
    </xf>
    <xf numFmtId="38" fontId="3" fillId="0" borderId="2" xfId="1" applyFont="1" applyFill="1" applyBorder="1" applyAlignment="1">
      <alignment horizontal="center"/>
    </xf>
    <xf numFmtId="38" fontId="3" fillId="0" borderId="3" xfId="1" applyFont="1" applyFill="1" applyBorder="1" applyAlignment="1">
      <alignment horizontal="center"/>
    </xf>
    <xf numFmtId="38" fontId="3" fillId="0" borderId="61" xfId="1" applyFont="1" applyFill="1" applyBorder="1" applyAlignment="1">
      <alignment horizontal="center"/>
    </xf>
    <xf numFmtId="38" fontId="3" fillId="0" borderId="2" xfId="1" applyFont="1" applyBorder="1" applyAlignment="1">
      <alignment vertical="top" wrapText="1"/>
    </xf>
    <xf numFmtId="38" fontId="3" fillId="0" borderId="63" xfId="1" applyFont="1" applyBorder="1" applyAlignment="1">
      <alignment vertical="top" wrapText="1"/>
    </xf>
    <xf numFmtId="38" fontId="3" fillId="0" borderId="8" xfId="1" applyFont="1" applyFill="1" applyBorder="1" applyAlignment="1">
      <alignment horizontal="left" vertical="center" wrapText="1"/>
    </xf>
    <xf numFmtId="38" fontId="3" fillId="0" borderId="75" xfId="1" applyFont="1" applyFill="1" applyBorder="1" applyAlignment="1">
      <alignment horizontal="left" vertical="center" wrapText="1"/>
    </xf>
    <xf numFmtId="38" fontId="3" fillId="0" borderId="43" xfId="1" applyFont="1" applyFill="1" applyBorder="1" applyAlignment="1">
      <alignment horizontal="center"/>
    </xf>
    <xf numFmtId="38" fontId="3" fillId="0" borderId="26" xfId="1" applyFont="1" applyFill="1" applyBorder="1" applyAlignment="1">
      <alignment horizontal="center"/>
    </xf>
    <xf numFmtId="38" fontId="3" fillId="0" borderId="10" xfId="1" applyFont="1" applyFill="1" applyBorder="1" applyAlignment="1">
      <alignment horizontal="center"/>
    </xf>
    <xf numFmtId="38" fontId="3" fillId="0" borderId="30" xfId="1" applyFont="1" applyFill="1" applyBorder="1" applyAlignment="1">
      <alignment horizontal="center"/>
    </xf>
    <xf numFmtId="38" fontId="3" fillId="0" borderId="30" xfId="1" applyFont="1" applyFill="1" applyBorder="1" applyAlignment="1">
      <alignment horizontal="center" vertical="center"/>
    </xf>
    <xf numFmtId="38" fontId="3" fillId="0" borderId="0" xfId="1" applyFont="1" applyFill="1" applyBorder="1" applyAlignment="1">
      <alignment wrapText="1"/>
    </xf>
    <xf numFmtId="0" fontId="3" fillId="0" borderId="0" xfId="0" applyFont="1" applyFill="1" applyBorder="1" applyAlignment="1">
      <alignment wrapText="1"/>
    </xf>
    <xf numFmtId="38" fontId="3" fillId="0" borderId="3" xfId="1" applyFont="1" applyFill="1" applyBorder="1" applyAlignment="1">
      <alignment horizontal="center" vertical="center"/>
    </xf>
    <xf numFmtId="38" fontId="12" fillId="0" borderId="11" xfId="1" applyFont="1" applyFill="1" applyBorder="1" applyAlignment="1">
      <alignment wrapText="1"/>
    </xf>
    <xf numFmtId="0" fontId="12" fillId="0" borderId="11" xfId="0" applyFont="1" applyFill="1" applyBorder="1" applyAlignment="1">
      <alignment wrapText="1"/>
    </xf>
    <xf numFmtId="38" fontId="3" fillId="0" borderId="26" xfId="1" applyFont="1" applyFill="1" applyBorder="1" applyAlignment="1">
      <alignment horizontal="center" vertical="center" wrapText="1"/>
    </xf>
    <xf numFmtId="38" fontId="3" fillId="0" borderId="2" xfId="1" applyFont="1" applyFill="1" applyBorder="1" applyAlignment="1">
      <alignment horizontal="center" vertical="center" wrapText="1"/>
    </xf>
    <xf numFmtId="38" fontId="3" fillId="0" borderId="30" xfId="1" applyFont="1" applyFill="1" applyBorder="1" applyAlignment="1">
      <alignment horizontal="center" vertical="center" wrapText="1"/>
    </xf>
    <xf numFmtId="38" fontId="3" fillId="0" borderId="11" xfId="1" applyFont="1" applyFill="1" applyBorder="1" applyAlignment="1">
      <alignment horizontal="center" vertical="center" wrapText="1"/>
    </xf>
    <xf numFmtId="38" fontId="12" fillId="0" borderId="12" xfId="1" applyFont="1" applyFill="1" applyBorder="1" applyAlignment="1">
      <alignment horizontal="center" vertical="center" wrapText="1" shrinkToFit="1"/>
    </xf>
    <xf numFmtId="38" fontId="12" fillId="0" borderId="71" xfId="1" applyFont="1" applyFill="1" applyBorder="1" applyAlignment="1">
      <alignment horizontal="center" vertical="center" shrinkToFit="1"/>
    </xf>
    <xf numFmtId="38" fontId="3" fillId="0" borderId="130" xfId="1" applyFont="1" applyFill="1" applyBorder="1" applyAlignment="1">
      <alignment horizontal="center" vertical="center" wrapText="1"/>
    </xf>
    <xf numFmtId="38" fontId="3" fillId="0" borderId="131" xfId="1" applyFont="1" applyFill="1" applyBorder="1" applyAlignment="1">
      <alignment horizontal="center" vertical="center" wrapText="1"/>
    </xf>
    <xf numFmtId="38" fontId="3" fillId="0" borderId="1" xfId="1" applyFont="1" applyFill="1" applyBorder="1" applyAlignment="1">
      <alignment horizontal="left" wrapText="1" indent="1"/>
    </xf>
    <xf numFmtId="38" fontId="3" fillId="0" borderId="1" xfId="1" applyFont="1" applyFill="1" applyBorder="1" applyAlignment="1">
      <alignment horizontal="center" wrapText="1"/>
    </xf>
    <xf numFmtId="38" fontId="3" fillId="0" borderId="3" xfId="1" applyFont="1" applyFill="1" applyBorder="1" applyAlignment="1">
      <alignment horizontal="center" wrapText="1"/>
    </xf>
    <xf numFmtId="182" fontId="3" fillId="0" borderId="2" xfId="0" applyNumberFormat="1" applyFont="1" applyFill="1" applyBorder="1" applyAlignment="1">
      <alignment horizontal="right" vertical="center"/>
    </xf>
    <xf numFmtId="182" fontId="3" fillId="0" borderId="1" xfId="0" applyNumberFormat="1" applyFont="1" applyFill="1" applyBorder="1" applyAlignment="1">
      <alignment horizontal="right" vertical="center"/>
    </xf>
    <xf numFmtId="38" fontId="3" fillId="0" borderId="18" xfId="1" applyFont="1" applyFill="1" applyBorder="1" applyAlignment="1">
      <alignment horizontal="left" vertical="center" wrapText="1"/>
    </xf>
    <xf numFmtId="182" fontId="3" fillId="0" borderId="42" xfId="0" applyNumberFormat="1" applyFont="1" applyFill="1" applyBorder="1" applyAlignment="1">
      <alignment horizontal="right" vertical="center"/>
    </xf>
    <xf numFmtId="182" fontId="3" fillId="0" borderId="25" xfId="0" applyNumberFormat="1" applyFont="1" applyFill="1" applyBorder="1" applyAlignment="1">
      <alignment horizontal="right" vertical="center"/>
    </xf>
    <xf numFmtId="38" fontId="12" fillId="0" borderId="0" xfId="1" applyFont="1" applyFill="1" applyBorder="1" applyAlignment="1">
      <alignment horizontal="left" vertical="center" wrapText="1"/>
    </xf>
    <xf numFmtId="0" fontId="1" fillId="0" borderId="0" xfId="0" applyFont="1" applyAlignment="1">
      <alignment wrapText="1"/>
    </xf>
    <xf numFmtId="178" fontId="3" fillId="0" borderId="132" xfId="1" applyNumberFormat="1" applyFont="1" applyFill="1" applyBorder="1" applyAlignment="1">
      <alignment horizontal="right" vertical="center"/>
    </xf>
    <xf numFmtId="178" fontId="3" fillId="0" borderId="98" xfId="1" applyNumberFormat="1" applyFont="1" applyFill="1" applyBorder="1" applyAlignment="1">
      <alignment horizontal="right" vertical="center"/>
    </xf>
    <xf numFmtId="178" fontId="3" fillId="0" borderId="42" xfId="1" applyNumberFormat="1" applyFont="1" applyFill="1" applyBorder="1" applyAlignment="1">
      <alignment horizontal="right" vertical="center"/>
    </xf>
    <xf numFmtId="38" fontId="3" fillId="0" borderId="36" xfId="1" applyFont="1" applyFill="1" applyBorder="1" applyAlignment="1">
      <alignment horizontal="center" wrapText="1"/>
    </xf>
    <xf numFmtId="38" fontId="3" fillId="0" borderId="49" xfId="1" applyFont="1" applyFill="1" applyBorder="1" applyAlignment="1">
      <alignment horizontal="center" wrapText="1"/>
    </xf>
    <xf numFmtId="38" fontId="3" fillId="0" borderId="133" xfId="1" applyFont="1" applyFill="1" applyBorder="1" applyAlignment="1">
      <alignment horizontal="left" wrapText="1"/>
    </xf>
    <xf numFmtId="38" fontId="3" fillId="0" borderId="134" xfId="1" applyFont="1" applyFill="1" applyBorder="1" applyAlignment="1">
      <alignment horizontal="left" wrapText="1"/>
    </xf>
    <xf numFmtId="38" fontId="3" fillId="0" borderId="135" xfId="1" applyFont="1" applyFill="1" applyBorder="1" applyAlignment="1">
      <alignment horizontal="left" wrapText="1"/>
    </xf>
    <xf numFmtId="38" fontId="3" fillId="0" borderId="136" xfId="1" applyFont="1" applyFill="1" applyBorder="1" applyAlignment="1">
      <alignment horizontal="left" wrapText="1"/>
    </xf>
    <xf numFmtId="38" fontId="3" fillId="0" borderId="6" xfId="1" applyFont="1" applyFill="1" applyBorder="1" applyAlignment="1">
      <alignment horizontal="center" vertical="center" wrapText="1"/>
    </xf>
    <xf numFmtId="38" fontId="3" fillId="0" borderId="4" xfId="1" applyFont="1" applyFill="1" applyBorder="1" applyAlignment="1">
      <alignment horizontal="center" vertical="center" wrapText="1"/>
    </xf>
    <xf numFmtId="38" fontId="3" fillId="0" borderId="1" xfId="1" applyFont="1" applyFill="1" applyBorder="1" applyAlignment="1">
      <alignment horizontal="left" vertical="center" wrapText="1" indent="1"/>
    </xf>
    <xf numFmtId="38" fontId="3" fillId="0" borderId="36" xfId="1" applyFont="1" applyFill="1" applyBorder="1" applyAlignment="1">
      <alignment horizontal="left" vertical="center" wrapText="1" indent="1"/>
    </xf>
    <xf numFmtId="38" fontId="3" fillId="0" borderId="137" xfId="1" applyFont="1" applyFill="1" applyBorder="1" applyAlignment="1">
      <alignment horizontal="left" wrapText="1"/>
    </xf>
    <xf numFmtId="38" fontId="3" fillId="0" borderId="138" xfId="1" applyFont="1" applyFill="1" applyBorder="1" applyAlignment="1">
      <alignment horizontal="left" wrapText="1"/>
    </xf>
    <xf numFmtId="182" fontId="3" fillId="0" borderId="16" xfId="0" applyNumberFormat="1" applyFont="1" applyFill="1" applyBorder="1" applyAlignment="1">
      <alignment horizontal="right" vertical="center"/>
    </xf>
    <xf numFmtId="182" fontId="3" fillId="0" borderId="63" xfId="0" applyNumberFormat="1" applyFont="1" applyFill="1" applyBorder="1" applyAlignment="1">
      <alignment horizontal="right" vertical="center"/>
    </xf>
    <xf numFmtId="182" fontId="3" fillId="0" borderId="5" xfId="1" applyNumberFormat="1" applyFont="1" applyFill="1" applyBorder="1" applyAlignment="1">
      <alignment horizontal="right" vertical="center"/>
    </xf>
    <xf numFmtId="182" fontId="3" fillId="0" borderId="6" xfId="1" applyNumberFormat="1" applyFont="1" applyFill="1" applyBorder="1" applyAlignment="1">
      <alignment horizontal="right" vertical="center"/>
    </xf>
    <xf numFmtId="38" fontId="3" fillId="0" borderId="1" xfId="1" applyFont="1" applyFill="1" applyBorder="1" applyAlignment="1">
      <alignment horizontal="left"/>
    </xf>
    <xf numFmtId="38" fontId="3" fillId="0" borderId="9" xfId="1" applyFont="1" applyFill="1" applyBorder="1" applyAlignment="1">
      <alignment horizontal="left"/>
    </xf>
    <xf numFmtId="38" fontId="3" fillId="0" borderId="59" xfId="1" applyFont="1" applyFill="1" applyBorder="1" applyAlignment="1">
      <alignment horizontal="left" shrinkToFit="1"/>
    </xf>
    <xf numFmtId="38" fontId="3" fillId="0" borderId="58" xfId="1" applyFont="1" applyFill="1" applyBorder="1" applyAlignment="1">
      <alignment horizontal="left" shrinkToFit="1"/>
    </xf>
    <xf numFmtId="38" fontId="14" fillId="0" borderId="9" xfId="1" applyFont="1" applyFill="1" applyBorder="1" applyAlignment="1">
      <alignment horizontal="left" wrapText="1"/>
    </xf>
    <xf numFmtId="38" fontId="14" fillId="0" borderId="30" xfId="1" applyFont="1" applyFill="1" applyBorder="1" applyAlignment="1">
      <alignment horizontal="left" wrapText="1"/>
    </xf>
    <xf numFmtId="38" fontId="3" fillId="0" borderId="13" xfId="1" applyFont="1" applyFill="1" applyBorder="1" applyAlignment="1">
      <alignment horizontal="center" wrapText="1"/>
    </xf>
    <xf numFmtId="38" fontId="3" fillId="0" borderId="40" xfId="1" applyFont="1" applyFill="1" applyBorder="1" applyAlignment="1">
      <alignment horizontal="center" wrapText="1"/>
    </xf>
    <xf numFmtId="38" fontId="3" fillId="0" borderId="61" xfId="1" applyFont="1" applyFill="1" applyBorder="1" applyAlignment="1">
      <alignment horizontal="center" vertical="center"/>
    </xf>
    <xf numFmtId="38" fontId="3" fillId="0" borderId="0" xfId="1" applyFont="1" applyFill="1" applyAlignment="1">
      <alignment horizontal="right"/>
    </xf>
    <xf numFmtId="38" fontId="3" fillId="2" borderId="41" xfId="1" applyFont="1" applyFill="1" applyBorder="1" applyAlignment="1">
      <alignment horizontal="center" vertical="center"/>
    </xf>
    <xf numFmtId="38" fontId="3" fillId="2" borderId="3" xfId="1" applyFont="1" applyFill="1" applyBorder="1" applyAlignment="1">
      <alignment horizontal="center" vertical="center"/>
    </xf>
    <xf numFmtId="38" fontId="3" fillId="0" borderId="73" xfId="1" applyFont="1" applyFill="1" applyBorder="1" applyAlignment="1">
      <alignment horizontal="right" vertical="center"/>
    </xf>
    <xf numFmtId="38" fontId="3" fillId="0" borderId="94" xfId="1" applyFont="1" applyFill="1" applyBorder="1" applyAlignment="1">
      <alignment horizontal="right" vertical="center"/>
    </xf>
    <xf numFmtId="38" fontId="3" fillId="0" borderId="42" xfId="1" applyFont="1" applyFill="1" applyBorder="1" applyAlignment="1">
      <alignment horizontal="right" vertical="center"/>
    </xf>
    <xf numFmtId="38" fontId="3" fillId="0" borderId="2" xfId="1" applyFont="1" applyFill="1" applyBorder="1" applyAlignment="1">
      <alignment horizontal="right" vertical="center"/>
    </xf>
    <xf numFmtId="38" fontId="3" fillId="2" borderId="61" xfId="1" applyFont="1" applyFill="1" applyBorder="1" applyAlignment="1">
      <alignment horizontal="center" vertical="center"/>
    </xf>
    <xf numFmtId="38" fontId="3" fillId="2" borderId="10" xfId="1" applyFont="1" applyFill="1" applyBorder="1" applyAlignment="1">
      <alignment horizontal="center" vertical="center"/>
    </xf>
    <xf numFmtId="38" fontId="3" fillId="2" borderId="2" xfId="1" applyFont="1" applyFill="1" applyBorder="1" applyAlignment="1">
      <alignment horizontal="center" vertical="center"/>
    </xf>
    <xf numFmtId="38" fontId="3" fillId="0" borderId="50" xfId="1" applyFont="1" applyFill="1" applyBorder="1" applyAlignment="1">
      <alignment horizontal="center" vertical="center"/>
    </xf>
    <xf numFmtId="38" fontId="3" fillId="0" borderId="88" xfId="1" applyFont="1" applyFill="1" applyBorder="1" applyAlignment="1">
      <alignment horizontal="center" vertical="center"/>
    </xf>
    <xf numFmtId="38" fontId="3" fillId="0" borderId="0" xfId="1" applyFont="1" applyFill="1" applyAlignment="1">
      <alignment horizontal="left" vertical="center"/>
    </xf>
    <xf numFmtId="38" fontId="3" fillId="0" borderId="84" xfId="1" applyFont="1" applyFill="1" applyBorder="1" applyAlignment="1">
      <alignment horizontal="center" vertical="center"/>
    </xf>
    <xf numFmtId="38" fontId="3" fillId="0" borderId="125" xfId="1" applyFont="1" applyFill="1" applyBorder="1" applyAlignment="1">
      <alignment horizontal="center" vertical="center"/>
    </xf>
    <xf numFmtId="38" fontId="3" fillId="0" borderId="0" xfId="1" applyFont="1" applyFill="1" applyBorder="1" applyAlignment="1">
      <alignment horizontal="right" vertical="center"/>
    </xf>
    <xf numFmtId="38" fontId="3" fillId="0" borderId="0" xfId="1" applyFont="1" applyFill="1" applyBorder="1" applyAlignment="1">
      <alignment horizontal="right" vertical="top"/>
    </xf>
    <xf numFmtId="38" fontId="3" fillId="0" borderId="3" xfId="1" applyFont="1" applyFill="1" applyBorder="1" applyAlignment="1">
      <alignment horizontal="distributed" vertical="center"/>
    </xf>
    <xf numFmtId="38" fontId="3" fillId="0" borderId="61" xfId="1" applyFont="1" applyFill="1" applyBorder="1" applyAlignment="1">
      <alignment horizontal="distributed" vertical="center"/>
    </xf>
    <xf numFmtId="0" fontId="12" fillId="0" borderId="150" xfId="4" applyFont="1" applyFill="1" applyBorder="1" applyAlignment="1">
      <alignment horizontal="left" wrapText="1"/>
    </xf>
    <xf numFmtId="0" fontId="12" fillId="0" borderId="7" xfId="3" applyFont="1" applyFill="1" applyBorder="1" applyAlignment="1">
      <alignment horizontal="left" wrapText="1"/>
    </xf>
    <xf numFmtId="0" fontId="12" fillId="0" borderId="42" xfId="3" applyFont="1" applyFill="1" applyBorder="1" applyAlignment="1">
      <alignment horizontal="left" wrapText="1"/>
    </xf>
    <xf numFmtId="0" fontId="12" fillId="0" borderId="139" xfId="4" applyFont="1" applyFill="1" applyBorder="1" applyAlignment="1">
      <alignment horizontal="left" wrapText="1"/>
    </xf>
    <xf numFmtId="0" fontId="12" fillId="0" borderId="10" xfId="3" applyFont="1" applyFill="1" applyBorder="1" applyAlignment="1">
      <alignment horizontal="left" wrapText="1"/>
    </xf>
    <xf numFmtId="0" fontId="12" fillId="0" borderId="2" xfId="3" applyFont="1" applyFill="1" applyBorder="1" applyAlignment="1">
      <alignment horizontal="left" wrapText="1"/>
    </xf>
    <xf numFmtId="0" fontId="12" fillId="0" borderId="122" xfId="4" applyFont="1" applyFill="1" applyBorder="1" applyAlignment="1">
      <alignment horizontal="left" wrapText="1"/>
    </xf>
    <xf numFmtId="0" fontId="12" fillId="0" borderId="1" xfId="4" applyFont="1" applyFill="1" applyBorder="1" applyAlignment="1">
      <alignment horizontal="left" wrapText="1"/>
    </xf>
    <xf numFmtId="0" fontId="12" fillId="0" borderId="10" xfId="4" applyFont="1" applyFill="1" applyBorder="1" applyAlignment="1">
      <alignment horizontal="left" wrapText="1"/>
    </xf>
    <xf numFmtId="0" fontId="12" fillId="0" borderId="2" xfId="4" applyFont="1" applyFill="1" applyBorder="1" applyAlignment="1">
      <alignment horizontal="left" wrapText="1"/>
    </xf>
    <xf numFmtId="0" fontId="12" fillId="0" borderId="1" xfId="3" applyFont="1" applyFill="1" applyBorder="1" applyAlignment="1">
      <alignment horizontal="left" wrapText="1"/>
    </xf>
    <xf numFmtId="0" fontId="12" fillId="0" borderId="140" xfId="4" applyFont="1" applyFill="1" applyBorder="1" applyAlignment="1">
      <alignment horizontal="left" wrapText="1"/>
    </xf>
    <xf numFmtId="0" fontId="12" fillId="0" borderId="141" xfId="4" applyFont="1" applyFill="1" applyBorder="1" applyAlignment="1">
      <alignment horizontal="left" wrapText="1"/>
    </xf>
    <xf numFmtId="0" fontId="12" fillId="0" borderId="142" xfId="4" applyFont="1" applyFill="1" applyBorder="1" applyAlignment="1">
      <alignment horizontal="left" wrapText="1"/>
    </xf>
    <xf numFmtId="0" fontId="12" fillId="0" borderId="147" xfId="4" applyFont="1" applyFill="1" applyBorder="1" applyAlignment="1">
      <alignment horizontal="left" wrapText="1"/>
    </xf>
    <xf numFmtId="0" fontId="12" fillId="0" borderId="25" xfId="4" applyFont="1" applyFill="1" applyBorder="1" applyAlignment="1">
      <alignment horizontal="left" wrapText="1"/>
    </xf>
    <xf numFmtId="0" fontId="3" fillId="0" borderId="0" xfId="3" applyFont="1" applyFill="1" applyAlignment="1">
      <alignment horizontal="left"/>
    </xf>
    <xf numFmtId="0" fontId="12" fillId="0" borderId="25" xfId="3" applyFont="1" applyFill="1" applyBorder="1" applyAlignment="1">
      <alignment horizontal="left" wrapText="1"/>
    </xf>
    <xf numFmtId="0" fontId="12" fillId="0" borderId="146" xfId="4" applyFont="1" applyFill="1" applyBorder="1" applyAlignment="1">
      <alignment horizontal="left" wrapText="1"/>
    </xf>
    <xf numFmtId="0" fontId="12" fillId="0" borderId="18" xfId="4" applyFont="1" applyFill="1" applyBorder="1" applyAlignment="1">
      <alignment horizontal="left" wrapText="1"/>
    </xf>
    <xf numFmtId="0" fontId="12" fillId="0" borderId="121" xfId="4" applyFont="1" applyFill="1" applyBorder="1" applyAlignment="1">
      <alignment horizontal="left" wrapText="1"/>
    </xf>
    <xf numFmtId="0" fontId="12" fillId="0" borderId="103" xfId="4" applyFont="1" applyFill="1" applyBorder="1" applyAlignment="1">
      <alignment horizontal="left" wrapText="1"/>
    </xf>
    <xf numFmtId="0" fontId="12" fillId="0" borderId="148" xfId="4" applyFont="1" applyFill="1" applyBorder="1" applyAlignment="1">
      <alignment horizontal="left" wrapText="1"/>
    </xf>
    <xf numFmtId="0" fontId="12" fillId="0" borderId="36" xfId="4" applyFont="1" applyFill="1" applyBorder="1" applyAlignment="1">
      <alignment horizontal="left" wrapText="1"/>
    </xf>
    <xf numFmtId="0" fontId="12" fillId="0" borderId="143" xfId="4" applyFont="1" applyFill="1" applyBorder="1" applyAlignment="1">
      <alignment horizontal="left" wrapText="1"/>
    </xf>
    <xf numFmtId="0" fontId="12" fillId="0" borderId="144" xfId="4" applyFont="1" applyFill="1" applyBorder="1" applyAlignment="1">
      <alignment horizontal="left" wrapText="1"/>
    </xf>
    <xf numFmtId="0" fontId="12" fillId="0" borderId="145" xfId="4" applyFont="1" applyFill="1" applyBorder="1" applyAlignment="1">
      <alignment horizontal="left" wrapText="1"/>
    </xf>
    <xf numFmtId="0" fontId="12" fillId="0" borderId="7" xfId="4" applyFont="1" applyFill="1" applyBorder="1" applyAlignment="1">
      <alignment horizontal="left" wrapText="1"/>
    </xf>
    <xf numFmtId="0" fontId="12" fillId="0" borderId="42" xfId="4" applyFont="1" applyFill="1" applyBorder="1" applyAlignment="1">
      <alignment horizontal="left" wrapText="1"/>
    </xf>
    <xf numFmtId="0" fontId="12" fillId="0" borderId="153" xfId="4" applyFont="1" applyFill="1" applyBorder="1" applyAlignment="1">
      <alignment horizontal="left" wrapText="1"/>
    </xf>
    <xf numFmtId="0" fontId="12" fillId="0" borderId="115" xfId="4" applyFont="1" applyFill="1" applyBorder="1" applyAlignment="1">
      <alignment horizontal="left" wrapText="1"/>
    </xf>
    <xf numFmtId="0" fontId="12" fillId="0" borderId="157" xfId="4" applyFont="1" applyFill="1" applyBorder="1" applyAlignment="1">
      <alignment horizontal="left" wrapText="1"/>
    </xf>
    <xf numFmtId="0" fontId="12" fillId="0" borderId="16" xfId="4" applyFont="1" applyFill="1" applyBorder="1" applyAlignment="1">
      <alignment horizontal="left" wrapText="1"/>
    </xf>
    <xf numFmtId="0" fontId="12" fillId="0" borderId="63" xfId="4" applyFont="1" applyFill="1" applyBorder="1" applyAlignment="1">
      <alignment horizontal="left" wrapText="1"/>
    </xf>
    <xf numFmtId="0" fontId="12" fillId="0" borderId="139" xfId="3" applyFont="1" applyFill="1" applyBorder="1" applyAlignment="1">
      <alignment horizontal="left"/>
    </xf>
    <xf numFmtId="0" fontId="12" fillId="0" borderId="10" xfId="3" applyFont="1" applyFill="1" applyBorder="1" applyAlignment="1">
      <alignment horizontal="left"/>
    </xf>
    <xf numFmtId="0" fontId="12" fillId="0" borderId="2" xfId="3" applyFont="1" applyFill="1" applyBorder="1" applyAlignment="1">
      <alignment horizontal="left"/>
    </xf>
    <xf numFmtId="0" fontId="12" fillId="0" borderId="140" xfId="3" applyFont="1" applyFill="1" applyBorder="1" applyAlignment="1">
      <alignment horizontal="left"/>
    </xf>
    <xf numFmtId="0" fontId="12" fillId="0" borderId="141" xfId="3" applyFont="1" applyFill="1" applyBorder="1" applyAlignment="1">
      <alignment horizontal="left"/>
    </xf>
    <xf numFmtId="0" fontId="12" fillId="0" borderId="142" xfId="3" applyFont="1" applyFill="1" applyBorder="1" applyAlignment="1">
      <alignment horizontal="left"/>
    </xf>
    <xf numFmtId="0" fontId="12" fillId="0" borderId="122" xfId="4" applyFont="1" applyFill="1" applyBorder="1" applyAlignment="1">
      <alignment horizontal="left"/>
    </xf>
    <xf numFmtId="0" fontId="12" fillId="0" borderId="1" xfId="4" applyFont="1" applyFill="1" applyBorder="1" applyAlignment="1">
      <alignment horizontal="left"/>
    </xf>
    <xf numFmtId="0" fontId="12" fillId="0" borderId="147" xfId="4" applyFont="1" applyFill="1" applyBorder="1" applyAlignment="1">
      <alignment horizontal="left"/>
    </xf>
    <xf numFmtId="0" fontId="12" fillId="0" borderId="25" xfId="4" applyFont="1" applyFill="1" applyBorder="1" applyAlignment="1">
      <alignment horizontal="left"/>
    </xf>
    <xf numFmtId="0" fontId="12" fillId="0" borderId="146" xfId="4" applyFont="1" applyFill="1" applyBorder="1" applyAlignment="1">
      <alignment horizontal="left"/>
    </xf>
    <xf numFmtId="0" fontId="12" fillId="0" borderId="18" xfId="4" applyFont="1" applyFill="1" applyBorder="1" applyAlignment="1">
      <alignment horizontal="left"/>
    </xf>
    <xf numFmtId="0" fontId="16" fillId="0" borderId="25" xfId="3" applyFont="1" applyFill="1" applyBorder="1" applyAlignment="1">
      <alignment horizontal="left"/>
    </xf>
    <xf numFmtId="0" fontId="12" fillId="3" borderId="139" xfId="3" applyFont="1" applyFill="1" applyBorder="1" applyAlignment="1">
      <alignment horizontal="left"/>
    </xf>
    <xf numFmtId="0" fontId="12" fillId="3" borderId="10" xfId="3" applyFont="1" applyFill="1" applyBorder="1" applyAlignment="1">
      <alignment horizontal="left"/>
    </xf>
    <xf numFmtId="0" fontId="12" fillId="3" borderId="2" xfId="3" applyFont="1" applyFill="1" applyBorder="1" applyAlignment="1">
      <alignment horizontal="left"/>
    </xf>
    <xf numFmtId="0" fontId="12" fillId="3" borderId="147" xfId="4" applyFont="1" applyFill="1" applyBorder="1" applyAlignment="1">
      <alignment horizontal="left"/>
    </xf>
    <xf numFmtId="0" fontId="12" fillId="3" borderId="25" xfId="4" applyFont="1" applyFill="1" applyBorder="1" applyAlignment="1">
      <alignment horizontal="left"/>
    </xf>
    <xf numFmtId="0" fontId="12" fillId="3" borderId="139" xfId="4" applyFont="1" applyFill="1" applyBorder="1" applyAlignment="1">
      <alignment horizontal="left"/>
    </xf>
    <xf numFmtId="0" fontId="12" fillId="3" borderId="10" xfId="4" applyFont="1" applyFill="1" applyBorder="1" applyAlignment="1">
      <alignment horizontal="left"/>
    </xf>
    <xf numFmtId="0" fontId="12" fillId="3" borderId="2" xfId="4" applyFont="1" applyFill="1" applyBorder="1" applyAlignment="1">
      <alignment horizontal="left"/>
    </xf>
    <xf numFmtId="0" fontId="12" fillId="3" borderId="122" xfId="4" applyFont="1" applyFill="1" applyBorder="1" applyAlignment="1">
      <alignment horizontal="left"/>
    </xf>
    <xf numFmtId="0" fontId="12" fillId="3" borderId="1" xfId="4" applyFont="1" applyFill="1" applyBorder="1" applyAlignment="1">
      <alignment horizontal="left"/>
    </xf>
    <xf numFmtId="0" fontId="12" fillId="0" borderId="139" xfId="3" applyFont="1" applyFill="1" applyBorder="1" applyAlignment="1">
      <alignment horizontal="left" wrapText="1"/>
    </xf>
    <xf numFmtId="0" fontId="12" fillId="0" borderId="139" xfId="4" applyFont="1" applyFill="1" applyBorder="1" applyAlignment="1">
      <alignment horizontal="left"/>
    </xf>
    <xf numFmtId="0" fontId="12" fillId="0" borderId="10" xfId="4" applyFont="1" applyFill="1" applyBorder="1" applyAlignment="1">
      <alignment horizontal="left"/>
    </xf>
    <xf numFmtId="0" fontId="12" fillId="0" borderId="2" xfId="4" applyFont="1" applyFill="1" applyBorder="1" applyAlignment="1">
      <alignment horizontal="left"/>
    </xf>
    <xf numFmtId="0" fontId="12" fillId="0" borderId="121" xfId="4" applyFont="1" applyFill="1" applyBorder="1" applyAlignment="1">
      <alignment horizontal="left"/>
    </xf>
    <xf numFmtId="0" fontId="12" fillId="0" borderId="103" xfId="4" applyFont="1" applyFill="1" applyBorder="1" applyAlignment="1">
      <alignment horizontal="left"/>
    </xf>
    <xf numFmtId="0" fontId="12" fillId="0" borderId="149" xfId="5" applyFont="1" applyFill="1" applyBorder="1" applyAlignment="1">
      <alignment horizontal="left"/>
    </xf>
    <xf numFmtId="0" fontId="12" fillId="0" borderId="111" xfId="5" applyFont="1" applyFill="1" applyBorder="1" applyAlignment="1">
      <alignment horizontal="left"/>
    </xf>
    <xf numFmtId="0" fontId="12" fillId="0" borderId="147" xfId="5" applyFont="1" applyFill="1" applyBorder="1" applyAlignment="1">
      <alignment horizontal="left"/>
    </xf>
    <xf numFmtId="0" fontId="12" fillId="0" borderId="25" xfId="5" applyFont="1" applyFill="1" applyBorder="1" applyAlignment="1">
      <alignment horizontal="left"/>
    </xf>
    <xf numFmtId="0" fontId="12" fillId="0" borderId="121" xfId="5" applyFont="1" applyFill="1" applyBorder="1" applyAlignment="1">
      <alignment horizontal="left"/>
    </xf>
    <xf numFmtId="0" fontId="12" fillId="0" borderId="103" xfId="5" applyFont="1" applyFill="1" applyBorder="1" applyAlignment="1">
      <alignment horizontal="left"/>
    </xf>
    <xf numFmtId="0" fontId="12" fillId="0" borderId="146" xfId="5" applyFont="1" applyFill="1" applyBorder="1" applyAlignment="1">
      <alignment horizontal="left"/>
    </xf>
    <xf numFmtId="0" fontId="12" fillId="0" borderId="18" xfId="5" applyFont="1" applyFill="1" applyBorder="1" applyAlignment="1">
      <alignment horizontal="left"/>
    </xf>
    <xf numFmtId="0" fontId="12" fillId="0" borderId="147" xfId="5" applyFont="1" applyFill="1" applyBorder="1" applyAlignment="1">
      <alignment horizontal="left" wrapText="1"/>
    </xf>
    <xf numFmtId="0" fontId="12" fillId="0" borderId="122" xfId="5" applyFont="1" applyFill="1" applyBorder="1" applyAlignment="1">
      <alignment horizontal="left" wrapText="1"/>
    </xf>
    <xf numFmtId="0" fontId="12" fillId="0" borderId="1" xfId="5" applyFont="1" applyFill="1" applyBorder="1" applyAlignment="1">
      <alignment horizontal="left"/>
    </xf>
    <xf numFmtId="0" fontId="12" fillId="0" borderId="123" xfId="5" applyFont="1" applyFill="1" applyBorder="1" applyAlignment="1">
      <alignment horizontal="left" wrapText="1"/>
    </xf>
    <xf numFmtId="0" fontId="12" fillId="0" borderId="109" xfId="5" applyFont="1" applyFill="1" applyBorder="1" applyAlignment="1">
      <alignment horizontal="left"/>
    </xf>
    <xf numFmtId="0" fontId="1" fillId="0" borderId="0" xfId="3" applyFont="1" applyFill="1" applyAlignment="1"/>
    <xf numFmtId="0" fontId="12" fillId="0" borderId="157" xfId="3" applyFont="1" applyFill="1" applyBorder="1" applyAlignment="1">
      <alignment horizontal="left" wrapText="1"/>
    </xf>
    <xf numFmtId="0" fontId="12" fillId="0" borderId="16" xfId="3" applyFont="1" applyFill="1" applyBorder="1" applyAlignment="1">
      <alignment horizontal="left" wrapText="1"/>
    </xf>
    <xf numFmtId="0" fontId="12" fillId="0" borderId="63" xfId="3" applyFont="1" applyFill="1" applyBorder="1" applyAlignment="1">
      <alignment horizontal="left" wrapText="1"/>
    </xf>
    <xf numFmtId="0" fontId="12" fillId="0" borderId="153" xfId="4" applyFont="1" applyFill="1" applyBorder="1" applyAlignment="1">
      <alignment horizontal="left"/>
    </xf>
    <xf numFmtId="0" fontId="12" fillId="0" borderId="115" xfId="4" applyFont="1" applyFill="1" applyBorder="1" applyAlignment="1">
      <alignment horizontal="left"/>
    </xf>
    <xf numFmtId="0" fontId="12" fillId="0" borderId="150" xfId="3" applyFont="1" applyFill="1" applyBorder="1" applyAlignment="1">
      <alignment horizontal="left" wrapText="1"/>
    </xf>
    <xf numFmtId="0" fontId="12" fillId="0" borderId="121" xfId="5" applyFont="1" applyFill="1" applyBorder="1" applyAlignment="1">
      <alignment horizontal="left" wrapText="1"/>
    </xf>
    <xf numFmtId="0" fontId="12" fillId="0" borderId="152" xfId="5" applyFont="1" applyFill="1" applyBorder="1" applyAlignment="1">
      <alignment horizontal="left"/>
    </xf>
    <xf numFmtId="0" fontId="12" fillId="0" borderId="113" xfId="5" applyFont="1" applyFill="1" applyBorder="1" applyAlignment="1">
      <alignment horizontal="left"/>
    </xf>
    <xf numFmtId="0" fontId="12" fillId="0" borderId="109" xfId="5" applyFont="1" applyFill="1" applyBorder="1" applyAlignment="1">
      <alignment horizontal="left" wrapText="1"/>
    </xf>
    <xf numFmtId="0" fontId="12" fillId="0" borderId="153" xfId="5" applyFont="1" applyFill="1" applyBorder="1" applyAlignment="1">
      <alignment horizontal="left" wrapText="1"/>
    </xf>
    <xf numFmtId="0" fontId="12" fillId="0" borderId="115" xfId="5" applyFont="1" applyFill="1" applyBorder="1" applyAlignment="1">
      <alignment horizontal="left"/>
    </xf>
    <xf numFmtId="0" fontId="12" fillId="0" borderId="152" xfId="3" applyFont="1" applyFill="1" applyBorder="1" applyAlignment="1">
      <alignment horizontal="left"/>
    </xf>
    <xf numFmtId="0" fontId="12" fillId="0" borderId="113" xfId="3" applyFont="1" applyFill="1" applyBorder="1" applyAlignment="1">
      <alignment horizontal="left"/>
    </xf>
    <xf numFmtId="0" fontId="12" fillId="0" borderId="153" xfId="3" applyFont="1" applyFill="1" applyBorder="1" applyAlignment="1">
      <alignment horizontal="left"/>
    </xf>
    <xf numFmtId="0" fontId="12" fillId="0" borderId="115" xfId="3" applyFont="1" applyFill="1" applyBorder="1" applyAlignment="1">
      <alignment horizontal="left"/>
    </xf>
    <xf numFmtId="0" fontId="3" fillId="0" borderId="0" xfId="5" applyFont="1" applyFill="1" applyAlignment="1">
      <alignment horizontal="left"/>
    </xf>
    <xf numFmtId="0" fontId="12" fillId="0" borderId="122" xfId="5" applyFont="1" applyFill="1" applyBorder="1" applyAlignment="1">
      <alignment horizontal="left"/>
    </xf>
    <xf numFmtId="0" fontId="12" fillId="0" borderId="122" xfId="3" applyFont="1" applyFill="1" applyBorder="1" applyAlignment="1"/>
    <xf numFmtId="0" fontId="16" fillId="0" borderId="1" xfId="3" applyFont="1" applyFill="1" applyBorder="1" applyAlignment="1"/>
    <xf numFmtId="0" fontId="12" fillId="0" borderId="151" xfId="3" applyFont="1" applyFill="1" applyBorder="1" applyAlignment="1"/>
    <xf numFmtId="0" fontId="16" fillId="0" borderId="38" xfId="3" applyFont="1" applyFill="1" applyBorder="1" applyAlignment="1"/>
    <xf numFmtId="0" fontId="12" fillId="0" borderId="150" xfId="3" applyFont="1" applyFill="1" applyBorder="1" applyAlignment="1">
      <alignment shrinkToFit="1"/>
    </xf>
    <xf numFmtId="0" fontId="16" fillId="0" borderId="7" xfId="3" applyFont="1" applyFill="1" applyBorder="1" applyAlignment="1">
      <alignment shrinkToFit="1"/>
    </xf>
    <xf numFmtId="0" fontId="16" fillId="0" borderId="42" xfId="3" applyFont="1" applyFill="1" applyBorder="1" applyAlignment="1">
      <alignment shrinkToFit="1"/>
    </xf>
    <xf numFmtId="0" fontId="12" fillId="0" borderId="139" xfId="3" applyFont="1" applyFill="1" applyBorder="1" applyAlignment="1">
      <alignment shrinkToFit="1"/>
    </xf>
    <xf numFmtId="0" fontId="16" fillId="0" borderId="10" xfId="3" applyFont="1" applyFill="1" applyBorder="1" applyAlignment="1">
      <alignment shrinkToFit="1"/>
    </xf>
    <xf numFmtId="0" fontId="16" fillId="0" borderId="2" xfId="3" applyFont="1" applyFill="1" applyBorder="1" applyAlignment="1">
      <alignment shrinkToFit="1"/>
    </xf>
    <xf numFmtId="0" fontId="12" fillId="0" borderId="140" xfId="3" applyFont="1" applyFill="1" applyBorder="1" applyAlignment="1">
      <alignment shrinkToFit="1"/>
    </xf>
    <xf numFmtId="0" fontId="16" fillId="0" borderId="141" xfId="3" applyFont="1" applyFill="1" applyBorder="1" applyAlignment="1">
      <alignment shrinkToFit="1"/>
    </xf>
    <xf numFmtId="0" fontId="16" fillId="0" borderId="142" xfId="3" applyFont="1" applyFill="1" applyBorder="1" applyAlignment="1">
      <alignment shrinkToFit="1"/>
    </xf>
    <xf numFmtId="0" fontId="12" fillId="0" borderId="143" xfId="3" applyFont="1" applyFill="1" applyBorder="1" applyAlignment="1">
      <alignment horizontal="left"/>
    </xf>
    <xf numFmtId="0" fontId="12" fillId="0" borderId="144" xfId="3" applyFont="1" applyFill="1" applyBorder="1" applyAlignment="1">
      <alignment horizontal="left"/>
    </xf>
    <xf numFmtId="0" fontId="12" fillId="0" borderId="145" xfId="3" applyFont="1" applyFill="1" applyBorder="1" applyAlignment="1">
      <alignment horizontal="left"/>
    </xf>
    <xf numFmtId="0" fontId="12" fillId="0" borderId="150" xfId="3" applyFont="1" applyFill="1" applyBorder="1" applyAlignment="1">
      <alignment horizontal="left"/>
    </xf>
    <xf numFmtId="0" fontId="12" fillId="0" borderId="7" xfId="3" applyFont="1" applyFill="1" applyBorder="1" applyAlignment="1">
      <alignment horizontal="left"/>
    </xf>
    <xf numFmtId="0" fontId="12" fillId="0" borderId="42" xfId="3" applyFont="1" applyFill="1" applyBorder="1" applyAlignment="1">
      <alignment horizontal="left"/>
    </xf>
    <xf numFmtId="0" fontId="12" fillId="0" borderId="122" xfId="3" applyFont="1" applyFill="1" applyBorder="1" applyAlignment="1">
      <alignment horizontal="left" wrapText="1"/>
    </xf>
    <xf numFmtId="0" fontId="16" fillId="0" borderId="1" xfId="3" applyFont="1" applyFill="1" applyBorder="1" applyAlignment="1">
      <alignment horizontal="left"/>
    </xf>
    <xf numFmtId="0" fontId="12" fillId="0" borderId="157" xfId="3" applyFont="1" applyFill="1" applyBorder="1" applyAlignment="1">
      <alignment shrinkToFit="1"/>
    </xf>
    <xf numFmtId="0" fontId="16" fillId="0" borderId="16" xfId="3" applyFont="1" applyFill="1" applyBorder="1" applyAlignment="1">
      <alignment shrinkToFit="1"/>
    </xf>
    <xf numFmtId="0" fontId="16" fillId="0" borderId="63" xfId="3" applyFont="1" applyFill="1" applyBorder="1" applyAlignment="1">
      <alignment shrinkToFit="1"/>
    </xf>
    <xf numFmtId="0" fontId="16" fillId="0" borderId="1" xfId="0" applyFont="1" applyFill="1" applyBorder="1" applyAlignment="1">
      <alignment horizontal="left"/>
    </xf>
    <xf numFmtId="0" fontId="12" fillId="0" borderId="123" xfId="5" applyFont="1" applyFill="1" applyBorder="1" applyAlignment="1">
      <alignment horizontal="left"/>
    </xf>
    <xf numFmtId="0" fontId="16" fillId="0" borderId="109" xfId="0" applyFont="1" applyFill="1" applyBorder="1" applyAlignment="1">
      <alignment horizontal="left"/>
    </xf>
    <xf numFmtId="0" fontId="16" fillId="0" borderId="18" xfId="0" applyFont="1" applyFill="1" applyBorder="1" applyAlignment="1">
      <alignment horizontal="left"/>
    </xf>
    <xf numFmtId="0" fontId="16" fillId="0" borderId="25" xfId="0" applyFont="1" applyFill="1" applyBorder="1" applyAlignment="1">
      <alignment horizontal="left"/>
    </xf>
    <xf numFmtId="0" fontId="16" fillId="0" borderId="103" xfId="0" applyFont="1" applyFill="1" applyBorder="1" applyAlignment="1">
      <alignment horizontal="left"/>
    </xf>
    <xf numFmtId="0" fontId="12" fillId="0" borderId="140" xfId="5" applyFont="1" applyFill="1" applyBorder="1" applyAlignment="1">
      <alignment horizontal="left" wrapText="1"/>
    </xf>
    <xf numFmtId="0" fontId="12" fillId="0" borderId="141" xfId="5" applyFont="1" applyFill="1" applyBorder="1" applyAlignment="1">
      <alignment horizontal="left" wrapText="1"/>
    </xf>
    <xf numFmtId="0" fontId="12" fillId="0" borderId="142" xfId="5" applyFont="1" applyFill="1" applyBorder="1" applyAlignment="1">
      <alignment horizontal="left" wrapText="1"/>
    </xf>
    <xf numFmtId="0" fontId="16" fillId="0" borderId="113" xfId="0" applyFont="1" applyFill="1" applyBorder="1" applyAlignment="1">
      <alignment horizontal="left"/>
    </xf>
    <xf numFmtId="0" fontId="18" fillId="0" borderId="139" xfId="0" applyFont="1" applyFill="1" applyBorder="1" applyAlignment="1">
      <alignment horizontal="left" wrapText="1"/>
    </xf>
    <xf numFmtId="0" fontId="16" fillId="0" borderId="10" xfId="0" applyFont="1" applyBorder="1" applyAlignment="1">
      <alignment wrapText="1"/>
    </xf>
    <xf numFmtId="0" fontId="16" fillId="0" borderId="94" xfId="0" applyFont="1" applyBorder="1" applyAlignment="1">
      <alignment wrapText="1"/>
    </xf>
    <xf numFmtId="0" fontId="12" fillId="0" borderId="150" xfId="5" applyFont="1" applyFill="1" applyBorder="1" applyAlignment="1">
      <alignment horizontal="left" wrapText="1"/>
    </xf>
    <xf numFmtId="0" fontId="16" fillId="0" borderId="7" xfId="0" applyFont="1" applyFill="1" applyBorder="1" applyAlignment="1">
      <alignment horizontal="left" wrapText="1"/>
    </xf>
    <xf numFmtId="0" fontId="16" fillId="0" borderId="42" xfId="0" applyFont="1" applyFill="1" applyBorder="1" applyAlignment="1">
      <alignment horizontal="left" wrapText="1"/>
    </xf>
    <xf numFmtId="0" fontId="3" fillId="0" borderId="0" xfId="0" applyFont="1" applyFill="1" applyAlignment="1">
      <alignment horizontal="center"/>
    </xf>
    <xf numFmtId="0" fontId="18" fillId="0" borderId="121" xfId="0" applyFont="1" applyFill="1" applyBorder="1" applyAlignment="1">
      <alignment horizontal="left"/>
    </xf>
    <xf numFmtId="0" fontId="16" fillId="0" borderId="103" xfId="0" applyFont="1" applyBorder="1" applyAlignment="1"/>
    <xf numFmtId="0" fontId="16" fillId="0" borderId="154" xfId="0" applyFont="1" applyBorder="1" applyAlignment="1"/>
    <xf numFmtId="0" fontId="18" fillId="0" borderId="122" xfId="0" applyFont="1" applyFill="1" applyBorder="1" applyAlignment="1">
      <alignment horizontal="left" wrapText="1"/>
    </xf>
    <xf numFmtId="0" fontId="16" fillId="0" borderId="1" xfId="0" applyFont="1" applyBorder="1" applyAlignment="1"/>
    <xf numFmtId="0" fontId="16" fillId="0" borderId="9" xfId="0" applyFont="1" applyBorder="1" applyAlignment="1"/>
    <xf numFmtId="0" fontId="18" fillId="0" borderId="122" xfId="0" applyFont="1" applyFill="1" applyBorder="1" applyAlignment="1">
      <alignment horizontal="left"/>
    </xf>
    <xf numFmtId="0" fontId="18" fillId="0" borderId="153" xfId="0" applyFont="1" applyFill="1" applyBorder="1" applyAlignment="1">
      <alignment horizontal="left"/>
    </xf>
    <xf numFmtId="0" fontId="16" fillId="0" borderId="115" xfId="0" applyFont="1" applyBorder="1" applyAlignment="1"/>
    <xf numFmtId="0" fontId="16" fillId="0" borderId="158" xfId="0" applyFont="1" applyBorder="1" applyAlignment="1"/>
    <xf numFmtId="0" fontId="18" fillId="0" borderId="123" xfId="0" applyFont="1" applyFill="1" applyBorder="1" applyAlignment="1">
      <alignment horizontal="left"/>
    </xf>
    <xf numFmtId="0" fontId="16" fillId="0" borderId="109" xfId="0" applyFont="1" applyBorder="1" applyAlignment="1"/>
    <xf numFmtId="0" fontId="16" fillId="0" borderId="155" xfId="0" applyFont="1" applyBorder="1" applyAlignment="1"/>
    <xf numFmtId="0" fontId="18" fillId="0" borderId="149" xfId="0" applyFont="1" applyFill="1" applyBorder="1" applyAlignment="1">
      <alignment horizontal="left"/>
    </xf>
    <xf numFmtId="0" fontId="16" fillId="0" borderId="111" xfId="0" applyFont="1" applyBorder="1" applyAlignment="1"/>
    <xf numFmtId="0" fontId="16" fillId="0" borderId="160" xfId="0" applyFont="1" applyBorder="1" applyAlignment="1"/>
    <xf numFmtId="0" fontId="20" fillId="0" borderId="109" xfId="0" applyFont="1" applyFill="1" applyBorder="1" applyAlignment="1">
      <alignment vertical="center" wrapText="1"/>
    </xf>
    <xf numFmtId="0" fontId="20" fillId="0" borderId="109" xfId="0" applyFont="1" applyBorder="1" applyAlignment="1">
      <alignment vertical="center" wrapText="1"/>
    </xf>
    <xf numFmtId="184" fontId="20" fillId="0" borderId="109" xfId="0" applyNumberFormat="1" applyFont="1" applyFill="1" applyBorder="1" applyAlignment="1">
      <alignment vertical="center" wrapText="1"/>
    </xf>
    <xf numFmtId="0" fontId="3" fillId="0" borderId="110" xfId="0" applyFont="1" applyBorder="1" applyAlignment="1">
      <alignment vertical="center" wrapText="1"/>
    </xf>
    <xf numFmtId="0" fontId="20" fillId="0" borderId="9" xfId="0" applyFont="1" applyFill="1" applyBorder="1" applyAlignment="1">
      <alignment vertical="center"/>
    </xf>
    <xf numFmtId="0" fontId="0" fillId="0" borderId="2" xfId="0" applyFont="1" applyBorder="1" applyAlignment="1">
      <alignment vertical="center"/>
    </xf>
    <xf numFmtId="0" fontId="20" fillId="0" borderId="9" xfId="0" applyFont="1" applyFill="1" applyBorder="1" applyAlignment="1">
      <alignment vertical="center" wrapText="1"/>
    </xf>
    <xf numFmtId="0" fontId="0" fillId="0" borderId="10" xfId="0" applyFont="1" applyBorder="1" applyAlignment="1">
      <alignment vertical="center" wrapText="1"/>
    </xf>
    <xf numFmtId="0" fontId="0" fillId="0" borderId="156" xfId="0" applyFont="1" applyBorder="1" applyAlignment="1">
      <alignment vertical="center" wrapText="1"/>
    </xf>
    <xf numFmtId="0" fontId="20" fillId="0" borderId="1" xfId="0" applyFont="1" applyFill="1" applyBorder="1" applyAlignment="1">
      <alignment vertical="center" wrapText="1"/>
    </xf>
    <xf numFmtId="0" fontId="20" fillId="0" borderId="1" xfId="0" applyFont="1" applyBorder="1" applyAlignment="1">
      <alignment vertical="center" wrapText="1"/>
    </xf>
    <xf numFmtId="184" fontId="20" fillId="0" borderId="1" xfId="0" applyNumberFormat="1" applyFont="1" applyFill="1" applyBorder="1" applyAlignment="1">
      <alignment vertical="center" wrapText="1"/>
    </xf>
    <xf numFmtId="0" fontId="20" fillId="0" borderId="105" xfId="0" applyFont="1" applyBorder="1" applyAlignment="1">
      <alignment vertical="center" wrapText="1"/>
    </xf>
    <xf numFmtId="0" fontId="0" fillId="0" borderId="2" xfId="0" applyFont="1" applyBorder="1" applyAlignment="1">
      <alignment vertical="center" wrapText="1"/>
    </xf>
    <xf numFmtId="0" fontId="20" fillId="0" borderId="1" xfId="0" applyFont="1" applyFill="1" applyBorder="1" applyAlignment="1">
      <alignment vertical="center"/>
    </xf>
    <xf numFmtId="0" fontId="20" fillId="0" borderId="1" xfId="0" applyFont="1" applyBorder="1" applyAlignment="1">
      <alignment vertical="center"/>
    </xf>
    <xf numFmtId="0" fontId="3" fillId="0" borderId="105" xfId="0" applyFont="1" applyBorder="1" applyAlignment="1">
      <alignment vertical="center" wrapText="1"/>
    </xf>
    <xf numFmtId="0" fontId="21" fillId="0" borderId="10" xfId="0" applyFont="1" applyBorder="1" applyAlignment="1">
      <alignment vertical="center" wrapText="1"/>
    </xf>
    <xf numFmtId="0" fontId="21" fillId="0" borderId="156" xfId="0" applyFont="1" applyBorder="1" applyAlignment="1">
      <alignment vertical="center" wrapText="1"/>
    </xf>
    <xf numFmtId="0" fontId="20" fillId="0" borderId="122" xfId="0" applyFont="1" applyFill="1" applyBorder="1" applyAlignment="1">
      <alignment horizontal="left" vertical="center" wrapText="1"/>
    </xf>
    <xf numFmtId="0" fontId="0" fillId="0" borderId="1" xfId="0" applyFont="1" applyBorder="1" applyAlignment="1">
      <alignment vertical="center"/>
    </xf>
    <xf numFmtId="0" fontId="0" fillId="0" borderId="122" xfId="0" applyFont="1" applyBorder="1" applyAlignment="1">
      <alignment vertical="center"/>
    </xf>
    <xf numFmtId="0" fontId="12" fillId="0" borderId="113" xfId="0" applyFont="1" applyFill="1" applyBorder="1" applyAlignment="1">
      <alignment horizontal="center" vertical="center"/>
    </xf>
    <xf numFmtId="0" fontId="12" fillId="0" borderId="113" xfId="0" applyFont="1" applyBorder="1" applyAlignment="1">
      <alignment horizontal="center" vertical="center"/>
    </xf>
    <xf numFmtId="0" fontId="12" fillId="0" borderId="114" xfId="0" applyFont="1" applyBorder="1" applyAlignment="1">
      <alignment vertical="center"/>
    </xf>
    <xf numFmtId="0" fontId="20" fillId="0" borderId="25" xfId="0" applyFont="1" applyFill="1" applyBorder="1" applyAlignment="1">
      <alignment vertical="center" wrapText="1"/>
    </xf>
    <xf numFmtId="184" fontId="20" fillId="0" borderId="25" xfId="0" applyNumberFormat="1" applyFont="1" applyFill="1" applyBorder="1" applyAlignment="1">
      <alignment vertical="center" wrapText="1"/>
    </xf>
    <xf numFmtId="0" fontId="3" fillId="0" borderId="108" xfId="0" applyFont="1" applyBorder="1" applyAlignment="1">
      <alignment vertical="center" wrapText="1"/>
    </xf>
    <xf numFmtId="0" fontId="20" fillId="0" borderId="122" xfId="0" applyFont="1" applyFill="1" applyBorder="1" applyAlignment="1">
      <alignment vertical="center" wrapText="1"/>
    </xf>
    <xf numFmtId="0" fontId="20" fillId="0" borderId="123" xfId="0" applyFont="1" applyFill="1" applyBorder="1" applyAlignment="1">
      <alignment vertical="center" wrapText="1"/>
    </xf>
    <xf numFmtId="0" fontId="0" fillId="0" borderId="109" xfId="0" applyFont="1" applyBorder="1" applyAlignment="1">
      <alignment vertical="center"/>
    </xf>
    <xf numFmtId="49" fontId="3" fillId="0" borderId="0" xfId="0" applyNumberFormat="1" applyFont="1" applyFill="1" applyAlignment="1"/>
    <xf numFmtId="0" fontId="0" fillId="0" borderId="0" xfId="0" applyFont="1" applyAlignment="1"/>
    <xf numFmtId="0" fontId="0" fillId="0" borderId="1" xfId="0" applyFont="1" applyBorder="1" applyAlignment="1">
      <alignment vertical="center" wrapText="1"/>
    </xf>
    <xf numFmtId="0" fontId="0" fillId="0" borderId="122" xfId="0" applyFont="1" applyBorder="1" applyAlignment="1">
      <alignment vertical="center" wrapText="1"/>
    </xf>
    <xf numFmtId="0" fontId="20" fillId="0" borderId="122" xfId="0" applyFont="1" applyFill="1" applyBorder="1" applyAlignment="1">
      <alignment vertical="center"/>
    </xf>
    <xf numFmtId="0" fontId="12" fillId="0" borderId="152" xfId="0" applyFont="1" applyFill="1" applyBorder="1" applyAlignment="1">
      <alignment horizontal="center" vertical="center"/>
    </xf>
    <xf numFmtId="0" fontId="0" fillId="0" borderId="113" xfId="0" applyFont="1" applyBorder="1" applyAlignment="1"/>
    <xf numFmtId="0" fontId="20" fillId="0" borderId="147" xfId="0" applyFont="1" applyFill="1" applyBorder="1" applyAlignment="1">
      <alignment vertical="center" wrapText="1"/>
    </xf>
    <xf numFmtId="0" fontId="0" fillId="0" borderId="25" xfId="0" applyFont="1" applyBorder="1" applyAlignment="1">
      <alignment vertical="center"/>
    </xf>
  </cellXfs>
  <cellStyles count="6">
    <cellStyle name="桁区切り" xfId="1" builtinId="6"/>
    <cellStyle name="標準" xfId="0" builtinId="0"/>
    <cellStyle name="標準 2" xfId="2"/>
    <cellStyle name="標準 2 2" xfId="3"/>
    <cellStyle name="標準_Sheet1" xfId="4"/>
    <cellStyle name="標準_Sheet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9</xdr:col>
      <xdr:colOff>142875</xdr:colOff>
      <xdr:row>2</xdr:row>
      <xdr:rowOff>66675</xdr:rowOff>
    </xdr:from>
    <xdr:to>
      <xdr:col>9</xdr:col>
      <xdr:colOff>400050</xdr:colOff>
      <xdr:row>2</xdr:row>
      <xdr:rowOff>142875</xdr:rowOff>
    </xdr:to>
    <xdr:sp macro="" textlink="">
      <xdr:nvSpPr>
        <xdr:cNvPr id="1182" name="AutoShape 1"/>
        <xdr:cNvSpPr>
          <a:spLocks noChangeArrowheads="1"/>
        </xdr:cNvSpPr>
      </xdr:nvSpPr>
      <xdr:spPr bwMode="auto">
        <a:xfrm>
          <a:off x="6057900" y="742950"/>
          <a:ext cx="257175" cy="76200"/>
        </a:xfrm>
        <a:prstGeom prst="leftRightArrow">
          <a:avLst>
            <a:gd name="adj1" fmla="val 50000"/>
            <a:gd name="adj2" fmla="val 67500"/>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44"/>
  <sheetViews>
    <sheetView tabSelected="1" zoomScale="85" zoomScaleNormal="100" workbookViewId="0"/>
  </sheetViews>
  <sheetFormatPr defaultRowHeight="13.5" x14ac:dyDescent="0.15"/>
  <cols>
    <col min="1" max="1" width="3.625" style="60" customWidth="1"/>
    <col min="2" max="2" width="9.125" style="60" customWidth="1"/>
    <col min="3" max="4" width="9" style="60"/>
    <col min="5" max="5" width="6.375" style="60" customWidth="1"/>
    <col min="6" max="6" width="12.625" style="60" customWidth="1"/>
    <col min="7" max="8" width="9" style="60"/>
    <col min="9" max="9" width="9.125" style="60" customWidth="1"/>
    <col min="10" max="10" width="3.625" style="60" customWidth="1"/>
    <col min="11" max="16384" width="9" style="60"/>
  </cols>
  <sheetData>
    <row r="1" spans="1:10" x14ac:dyDescent="0.15">
      <c r="A1" s="60" t="s">
        <v>287</v>
      </c>
    </row>
    <row r="3" spans="1:10" ht="28.5" x14ac:dyDescent="0.3">
      <c r="A3" s="510" t="s">
        <v>322</v>
      </c>
      <c r="B3" s="510"/>
      <c r="C3" s="510"/>
      <c r="D3" s="510"/>
      <c r="E3" s="510"/>
      <c r="F3" s="510"/>
      <c r="G3" s="510"/>
      <c r="H3" s="510"/>
      <c r="I3" s="510"/>
      <c r="J3" s="510"/>
    </row>
    <row r="4" spans="1:10" ht="24" x14ac:dyDescent="0.25">
      <c r="A4" s="1"/>
      <c r="B4" s="1"/>
      <c r="C4" s="1"/>
      <c r="D4" s="1"/>
      <c r="E4" s="1"/>
      <c r="F4" s="1"/>
      <c r="G4" s="1"/>
      <c r="H4" s="1"/>
      <c r="I4" s="1"/>
    </row>
    <row r="5" spans="1:10" ht="24" x14ac:dyDescent="0.25">
      <c r="A5" s="1"/>
      <c r="B5" s="1"/>
      <c r="C5" s="1"/>
      <c r="D5" s="1"/>
      <c r="E5" s="1"/>
      <c r="F5" s="1"/>
      <c r="G5" s="1"/>
      <c r="H5" s="1"/>
      <c r="I5" s="1"/>
    </row>
    <row r="6" spans="1:10" ht="24" x14ac:dyDescent="0.25">
      <c r="A6" s="1"/>
      <c r="B6" s="1"/>
      <c r="C6" s="1"/>
      <c r="D6" s="1"/>
      <c r="E6" s="1"/>
      <c r="F6" s="1"/>
      <c r="G6" s="1"/>
      <c r="H6" s="1"/>
      <c r="I6" s="1"/>
    </row>
    <row r="8" spans="1:10" ht="42" x14ac:dyDescent="0.4">
      <c r="A8" s="509" t="s">
        <v>206</v>
      </c>
      <c r="B8" s="509"/>
      <c r="C8" s="509"/>
      <c r="D8" s="509"/>
      <c r="E8" s="509"/>
      <c r="F8" s="509"/>
      <c r="G8" s="509"/>
      <c r="H8" s="509"/>
      <c r="I8" s="509"/>
      <c r="J8" s="509"/>
    </row>
    <row r="9" spans="1:10" ht="32.25" x14ac:dyDescent="0.3">
      <c r="A9" s="2"/>
      <c r="B9" s="2"/>
      <c r="C9" s="2"/>
      <c r="D9" s="2"/>
      <c r="E9" s="2"/>
      <c r="F9" s="2"/>
      <c r="G9" s="2"/>
      <c r="H9" s="2"/>
      <c r="I9" s="2"/>
    </row>
    <row r="10" spans="1:10" ht="32.25" x14ac:dyDescent="0.3">
      <c r="A10" s="2"/>
      <c r="B10" s="2"/>
      <c r="C10" s="2"/>
      <c r="D10" s="2"/>
      <c r="E10" s="2"/>
      <c r="F10" s="2"/>
      <c r="G10" s="2"/>
      <c r="H10" s="2"/>
      <c r="I10" s="2"/>
    </row>
    <row r="11" spans="1:10" ht="32.25" x14ac:dyDescent="0.3">
      <c r="A11" s="2"/>
      <c r="B11" s="2"/>
      <c r="C11" s="2"/>
      <c r="D11" s="2"/>
      <c r="E11" s="2"/>
      <c r="F11" s="2"/>
      <c r="G11" s="2"/>
      <c r="H11" s="2"/>
      <c r="I11" s="2"/>
    </row>
    <row r="12" spans="1:10" ht="28.5" x14ac:dyDescent="0.3">
      <c r="A12" s="3"/>
      <c r="B12" s="3"/>
      <c r="C12" s="3"/>
      <c r="D12" s="3"/>
      <c r="E12" s="3"/>
      <c r="F12" s="3"/>
      <c r="G12" s="3"/>
      <c r="H12" s="3"/>
      <c r="I12" s="3"/>
    </row>
    <row r="13" spans="1:10" ht="28.5" x14ac:dyDescent="0.3">
      <c r="A13" s="3"/>
      <c r="B13" s="3"/>
      <c r="C13" s="3"/>
      <c r="D13" s="3"/>
      <c r="E13" s="3"/>
      <c r="F13" s="3"/>
      <c r="G13" s="3"/>
      <c r="H13" s="3"/>
      <c r="I13" s="3"/>
    </row>
    <row r="16" spans="1:10" ht="24" x14ac:dyDescent="0.25">
      <c r="A16" s="514" t="s">
        <v>93</v>
      </c>
      <c r="B16" s="514"/>
      <c r="C16" s="514"/>
      <c r="D16" s="514"/>
      <c r="E16" s="514"/>
      <c r="F16" s="514"/>
      <c r="G16" s="514"/>
      <c r="H16" s="514"/>
      <c r="I16" s="514"/>
    </row>
    <row r="17" spans="1:9" ht="24" x14ac:dyDescent="0.25">
      <c r="A17" s="4"/>
      <c r="B17" s="4"/>
      <c r="C17" s="4"/>
      <c r="D17" s="4"/>
      <c r="E17" s="4"/>
      <c r="F17" s="4"/>
      <c r="G17" s="4"/>
      <c r="H17" s="4"/>
      <c r="I17" s="4"/>
    </row>
    <row r="18" spans="1:9" ht="24" x14ac:dyDescent="0.25">
      <c r="A18" s="4"/>
      <c r="B18" s="4"/>
      <c r="C18" s="4"/>
      <c r="D18" s="4"/>
      <c r="E18" s="4"/>
      <c r="F18" s="4"/>
      <c r="G18" s="4"/>
      <c r="H18" s="4"/>
      <c r="I18" s="4"/>
    </row>
    <row r="20" spans="1:9" ht="17.25" x14ac:dyDescent="0.2">
      <c r="B20" s="512" t="s">
        <v>94</v>
      </c>
      <c r="C20" s="512"/>
      <c r="D20" s="512"/>
      <c r="F20" s="60" t="s">
        <v>288</v>
      </c>
      <c r="G20" s="61" t="s">
        <v>131</v>
      </c>
      <c r="H20" s="61"/>
    </row>
    <row r="21" spans="1:9" ht="17.25" customHeight="1" x14ac:dyDescent="0.2">
      <c r="B21" s="5"/>
      <c r="C21" s="5"/>
      <c r="D21" s="62"/>
      <c r="F21" s="511" t="s">
        <v>289</v>
      </c>
      <c r="G21" s="511"/>
      <c r="H21" s="511"/>
      <c r="I21" s="511"/>
    </row>
    <row r="22" spans="1:9" ht="17.25" x14ac:dyDescent="0.2">
      <c r="B22" s="512" t="s">
        <v>95</v>
      </c>
      <c r="C22" s="512"/>
      <c r="D22" s="512"/>
      <c r="F22" s="60" t="s">
        <v>290</v>
      </c>
      <c r="G22" s="513" t="s">
        <v>132</v>
      </c>
      <c r="H22" s="513"/>
      <c r="I22" s="513"/>
    </row>
    <row r="23" spans="1:9" ht="17.25" customHeight="1" x14ac:dyDescent="0.2">
      <c r="B23" s="5"/>
      <c r="C23" s="5"/>
      <c r="D23" s="62"/>
      <c r="F23" s="511" t="s">
        <v>291</v>
      </c>
      <c r="G23" s="511"/>
      <c r="H23" s="511"/>
      <c r="I23" s="511"/>
    </row>
    <row r="24" spans="1:9" ht="17.25" x14ac:dyDescent="0.2">
      <c r="B24" s="512" t="s">
        <v>96</v>
      </c>
      <c r="C24" s="512"/>
      <c r="D24" s="512"/>
      <c r="F24" s="60" t="s">
        <v>292</v>
      </c>
      <c r="G24" s="61" t="s">
        <v>162</v>
      </c>
      <c r="H24" s="61"/>
    </row>
    <row r="25" spans="1:9" ht="17.25" customHeight="1" x14ac:dyDescent="0.2">
      <c r="B25" s="5"/>
      <c r="C25" s="5"/>
      <c r="D25" s="62"/>
      <c r="F25" s="511" t="s">
        <v>293</v>
      </c>
      <c r="G25" s="511"/>
      <c r="H25" s="511"/>
      <c r="I25" s="511"/>
    </row>
    <row r="26" spans="1:9" ht="17.25" x14ac:dyDescent="0.2">
      <c r="B26" s="512" t="s">
        <v>98</v>
      </c>
      <c r="C26" s="512"/>
      <c r="D26" s="512"/>
      <c r="F26" s="60" t="s">
        <v>294</v>
      </c>
      <c r="G26" s="513" t="s">
        <v>134</v>
      </c>
      <c r="H26" s="513"/>
      <c r="I26" s="513"/>
    </row>
    <row r="27" spans="1:9" ht="17.25" customHeight="1" x14ac:dyDescent="0.15">
      <c r="F27" s="511" t="s">
        <v>295</v>
      </c>
      <c r="G27" s="511"/>
      <c r="H27" s="511"/>
      <c r="I27" s="511"/>
    </row>
    <row r="28" spans="1:9" ht="17.25" x14ac:dyDescent="0.2">
      <c r="B28" s="512" t="s">
        <v>97</v>
      </c>
      <c r="C28" s="512"/>
      <c r="D28" s="512"/>
      <c r="F28" s="60" t="s">
        <v>296</v>
      </c>
      <c r="G28" s="61" t="s">
        <v>133</v>
      </c>
      <c r="H28" s="61"/>
    </row>
    <row r="29" spans="1:9" ht="17.25" customHeight="1" x14ac:dyDescent="0.2">
      <c r="B29" s="5"/>
      <c r="C29" s="5"/>
      <c r="D29" s="62"/>
      <c r="F29" s="511" t="s">
        <v>297</v>
      </c>
      <c r="G29" s="511"/>
      <c r="H29" s="511"/>
      <c r="I29" s="511"/>
    </row>
    <row r="30" spans="1:9" ht="17.25" x14ac:dyDescent="0.2">
      <c r="B30" s="512" t="s">
        <v>118</v>
      </c>
      <c r="C30" s="512"/>
      <c r="D30" s="512"/>
      <c r="F30" s="60" t="s">
        <v>298</v>
      </c>
      <c r="G30" s="61" t="s">
        <v>163</v>
      </c>
      <c r="H30" s="61"/>
    </row>
    <row r="31" spans="1:9" ht="17.25" customHeight="1" x14ac:dyDescent="0.15">
      <c r="F31" s="511" t="s">
        <v>299</v>
      </c>
      <c r="G31" s="511"/>
      <c r="H31" s="511"/>
      <c r="I31" s="511"/>
    </row>
    <row r="32" spans="1:9" ht="17.25" x14ac:dyDescent="0.2">
      <c r="B32" s="512" t="s">
        <v>105</v>
      </c>
      <c r="C32" s="512"/>
      <c r="D32" s="512"/>
      <c r="F32" s="60" t="s">
        <v>300</v>
      </c>
      <c r="G32" s="61" t="s">
        <v>135</v>
      </c>
      <c r="H32" s="61"/>
    </row>
    <row r="33" spans="2:10" ht="17.25" customHeight="1" x14ac:dyDescent="0.15">
      <c r="F33" s="511" t="s">
        <v>301</v>
      </c>
      <c r="G33" s="511"/>
      <c r="H33" s="511"/>
      <c r="I33" s="511"/>
    </row>
    <row r="34" spans="2:10" ht="17.25" x14ac:dyDescent="0.2">
      <c r="B34" s="512" t="s">
        <v>119</v>
      </c>
      <c r="C34" s="512"/>
      <c r="D34" s="512"/>
      <c r="F34" s="60" t="s">
        <v>302</v>
      </c>
      <c r="G34" s="61" t="s">
        <v>164</v>
      </c>
      <c r="H34" s="61"/>
    </row>
    <row r="35" spans="2:10" ht="17.25" customHeight="1" x14ac:dyDescent="0.15">
      <c r="F35" s="511" t="s">
        <v>303</v>
      </c>
      <c r="G35" s="511"/>
      <c r="H35" s="511"/>
      <c r="I35" s="511"/>
    </row>
    <row r="36" spans="2:10" ht="17.25" x14ac:dyDescent="0.2">
      <c r="B36" s="516" t="s">
        <v>175</v>
      </c>
      <c r="C36" s="516"/>
      <c r="D36" s="516"/>
      <c r="F36" s="60" t="s">
        <v>304</v>
      </c>
      <c r="G36" s="63" t="s">
        <v>176</v>
      </c>
      <c r="H36" s="61"/>
    </row>
    <row r="37" spans="2:10" ht="17.25" customHeight="1" x14ac:dyDescent="0.15">
      <c r="F37" s="511" t="s">
        <v>305</v>
      </c>
      <c r="G37" s="511"/>
      <c r="H37" s="511"/>
      <c r="I37" s="511"/>
    </row>
    <row r="38" spans="2:10" ht="14.25" x14ac:dyDescent="0.15">
      <c r="B38" s="515" t="s">
        <v>186</v>
      </c>
      <c r="C38" s="515"/>
      <c r="D38" s="515"/>
      <c r="E38" s="64"/>
      <c r="F38" s="64" t="s">
        <v>306</v>
      </c>
      <c r="G38" s="63" t="s">
        <v>187</v>
      </c>
      <c r="H38" s="63"/>
      <c r="I38" s="63"/>
    </row>
    <row r="39" spans="2:10" ht="17.25" customHeight="1" x14ac:dyDescent="0.2">
      <c r="B39" s="5"/>
      <c r="C39" s="5"/>
      <c r="D39" s="62"/>
      <c r="F39" s="511" t="s">
        <v>307</v>
      </c>
      <c r="G39" s="511"/>
      <c r="H39" s="511"/>
      <c r="I39" s="511"/>
    </row>
    <row r="40" spans="2:10" x14ac:dyDescent="0.15">
      <c r="B40" s="65"/>
      <c r="C40" s="65"/>
      <c r="D40" s="65"/>
      <c r="E40" s="65"/>
      <c r="F40" s="65"/>
      <c r="G40" s="65"/>
      <c r="H40" s="65"/>
      <c r="I40" s="65"/>
      <c r="J40" s="65"/>
    </row>
    <row r="41" spans="2:10" x14ac:dyDescent="0.15">
      <c r="F41" s="507">
        <v>42118</v>
      </c>
      <c r="G41" s="508"/>
      <c r="H41" s="508"/>
      <c r="I41" s="508"/>
    </row>
    <row r="43" spans="2:10" ht="17.25" customHeight="1" x14ac:dyDescent="0.15"/>
    <row r="44" spans="2:10" ht="17.25" customHeight="1" x14ac:dyDescent="0.15"/>
  </sheetData>
  <mergeCells count="26">
    <mergeCell ref="F39:I39"/>
    <mergeCell ref="F25:I25"/>
    <mergeCell ref="B28:D28"/>
    <mergeCell ref="F37:I37"/>
    <mergeCell ref="B32:D32"/>
    <mergeCell ref="B36:D36"/>
    <mergeCell ref="F33:I33"/>
    <mergeCell ref="B30:D30"/>
    <mergeCell ref="F31:I31"/>
    <mergeCell ref="B34:D34"/>
    <mergeCell ref="F41:I41"/>
    <mergeCell ref="A8:J8"/>
    <mergeCell ref="A3:J3"/>
    <mergeCell ref="F23:I23"/>
    <mergeCell ref="F29:I29"/>
    <mergeCell ref="B26:D26"/>
    <mergeCell ref="G26:I26"/>
    <mergeCell ref="F27:I27"/>
    <mergeCell ref="A16:I16"/>
    <mergeCell ref="B38:D38"/>
    <mergeCell ref="F35:I35"/>
    <mergeCell ref="B20:D20"/>
    <mergeCell ref="B24:D24"/>
    <mergeCell ref="F21:I21"/>
    <mergeCell ref="B22:D22"/>
    <mergeCell ref="G22:I22"/>
  </mergeCells>
  <phoneticPr fontId="2"/>
  <pageMargins left="0.78740157480314965" right="0.78740157480314965" top="0.59055118110236227" bottom="0.59055118110236227"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K30"/>
  <sheetViews>
    <sheetView showZeros="0" zoomScaleNormal="100" workbookViewId="0">
      <selection sqref="A1:B1"/>
    </sheetView>
  </sheetViews>
  <sheetFormatPr defaultColWidth="8.5" defaultRowHeight="13.5" x14ac:dyDescent="0.15"/>
  <cols>
    <col min="1" max="1" width="10.625" style="9" customWidth="1"/>
    <col min="2" max="11" width="9.625" style="9" customWidth="1"/>
    <col min="12" max="12" width="10.625" style="9" customWidth="1"/>
    <col min="13" max="16384" width="8.5" style="9"/>
  </cols>
  <sheetData>
    <row r="1" spans="1:11" ht="20.100000000000001" customHeight="1" x14ac:dyDescent="0.15">
      <c r="A1" s="645" t="s">
        <v>85</v>
      </c>
      <c r="B1" s="645"/>
    </row>
    <row r="2" spans="1:11" ht="35.1" customHeight="1" x14ac:dyDescent="0.15">
      <c r="A2" s="571"/>
      <c r="B2" s="533" t="s">
        <v>86</v>
      </c>
      <c r="C2" s="533"/>
      <c r="D2" s="533"/>
      <c r="E2" s="533"/>
      <c r="F2" s="533"/>
      <c r="G2" s="533"/>
      <c r="H2" s="533"/>
      <c r="I2" s="533"/>
      <c r="J2" s="581"/>
      <c r="K2" s="646" t="s">
        <v>74</v>
      </c>
    </row>
    <row r="3" spans="1:11" ht="35.1" customHeight="1" thickBot="1" x14ac:dyDescent="0.2">
      <c r="A3" s="572"/>
      <c r="B3" s="210" t="s">
        <v>168</v>
      </c>
      <c r="C3" s="211" t="s">
        <v>7</v>
      </c>
      <c r="D3" s="211" t="s">
        <v>6</v>
      </c>
      <c r="E3" s="212" t="s">
        <v>169</v>
      </c>
      <c r="F3" s="213" t="s">
        <v>170</v>
      </c>
      <c r="G3" s="214" t="s">
        <v>263</v>
      </c>
      <c r="H3" s="213" t="s">
        <v>112</v>
      </c>
      <c r="I3" s="211" t="s">
        <v>109</v>
      </c>
      <c r="J3" s="215" t="s">
        <v>171</v>
      </c>
      <c r="K3" s="647"/>
    </row>
    <row r="4" spans="1:11" ht="35.1" customHeight="1" thickTop="1" x14ac:dyDescent="0.15">
      <c r="A4" s="216" t="s">
        <v>29</v>
      </c>
      <c r="B4" s="217">
        <v>0</v>
      </c>
      <c r="C4" s="218">
        <v>21</v>
      </c>
      <c r="D4" s="218">
        <v>0</v>
      </c>
      <c r="E4" s="219">
        <v>0</v>
      </c>
      <c r="F4" s="220">
        <v>35</v>
      </c>
      <c r="G4" s="218">
        <v>177</v>
      </c>
      <c r="H4" s="219">
        <v>0</v>
      </c>
      <c r="I4" s="218">
        <v>49</v>
      </c>
      <c r="J4" s="221">
        <f>124+28+1</f>
        <v>153</v>
      </c>
      <c r="K4" s="222">
        <f>21+1+23+1+27+9+6</f>
        <v>88</v>
      </c>
    </row>
    <row r="5" spans="1:11" ht="35.1" customHeight="1" x14ac:dyDescent="0.15">
      <c r="A5" s="223" t="s">
        <v>30</v>
      </c>
      <c r="B5" s="7">
        <v>0</v>
      </c>
      <c r="C5" s="224">
        <v>989</v>
      </c>
      <c r="D5" s="224">
        <v>0</v>
      </c>
      <c r="E5" s="225">
        <v>0</v>
      </c>
      <c r="F5" s="225">
        <v>804</v>
      </c>
      <c r="G5" s="226">
        <v>33</v>
      </c>
      <c r="H5" s="227">
        <v>0</v>
      </c>
      <c r="I5" s="226">
        <v>1</v>
      </c>
      <c r="J5" s="228"/>
      <c r="K5" s="229">
        <f>116+123+41+2+1+42+11</f>
        <v>336</v>
      </c>
    </row>
    <row r="6" spans="1:11" ht="35.1" customHeight="1" x14ac:dyDescent="0.15">
      <c r="A6" s="223" t="s">
        <v>32</v>
      </c>
      <c r="B6" s="230">
        <v>0</v>
      </c>
      <c r="C6" s="226">
        <v>13</v>
      </c>
      <c r="D6" s="226">
        <v>0</v>
      </c>
      <c r="E6" s="230">
        <v>0</v>
      </c>
      <c r="F6" s="227">
        <v>8</v>
      </c>
      <c r="G6" s="226">
        <v>1</v>
      </c>
      <c r="H6" s="227">
        <v>0</v>
      </c>
      <c r="I6" s="226">
        <v>0</v>
      </c>
      <c r="J6" s="228"/>
      <c r="K6" s="231">
        <f>1+4</f>
        <v>5</v>
      </c>
    </row>
    <row r="7" spans="1:11" ht="35.1" customHeight="1" x14ac:dyDescent="0.15">
      <c r="A7" s="223" t="s">
        <v>33</v>
      </c>
      <c r="B7" s="230">
        <v>0</v>
      </c>
      <c r="C7" s="226">
        <v>0</v>
      </c>
      <c r="D7" s="226">
        <v>0</v>
      </c>
      <c r="E7" s="230">
        <v>0</v>
      </c>
      <c r="F7" s="227">
        <v>0</v>
      </c>
      <c r="G7" s="226">
        <v>0</v>
      </c>
      <c r="H7" s="227">
        <v>0</v>
      </c>
      <c r="I7" s="226">
        <v>0</v>
      </c>
      <c r="J7" s="228"/>
      <c r="K7" s="231">
        <v>0</v>
      </c>
    </row>
    <row r="8" spans="1:11" ht="35.1" customHeight="1" x14ac:dyDescent="0.15">
      <c r="A8" s="223" t="s">
        <v>114</v>
      </c>
      <c r="B8" s="230">
        <v>0</v>
      </c>
      <c r="C8" s="226">
        <v>2</v>
      </c>
      <c r="D8" s="226">
        <v>0</v>
      </c>
      <c r="E8" s="230">
        <v>0</v>
      </c>
      <c r="F8" s="227">
        <v>4</v>
      </c>
      <c r="G8" s="226">
        <v>0</v>
      </c>
      <c r="H8" s="227">
        <v>0</v>
      </c>
      <c r="I8" s="226">
        <v>0</v>
      </c>
      <c r="J8" s="230"/>
      <c r="K8" s="231">
        <f>1</f>
        <v>1</v>
      </c>
    </row>
    <row r="9" spans="1:11" ht="35.1" customHeight="1" x14ac:dyDescent="0.15">
      <c r="A9" s="223" t="s">
        <v>106</v>
      </c>
      <c r="B9" s="230">
        <v>0</v>
      </c>
      <c r="C9" s="226">
        <v>2</v>
      </c>
      <c r="D9" s="226">
        <v>0</v>
      </c>
      <c r="E9" s="230">
        <v>0</v>
      </c>
      <c r="F9" s="227">
        <v>2</v>
      </c>
      <c r="G9" s="226">
        <v>0</v>
      </c>
      <c r="H9" s="227">
        <v>0</v>
      </c>
      <c r="I9" s="226">
        <v>0</v>
      </c>
      <c r="J9" s="228"/>
      <c r="K9" s="231">
        <f>3+1</f>
        <v>4</v>
      </c>
    </row>
    <row r="10" spans="1:11" ht="35.1" customHeight="1" x14ac:dyDescent="0.15">
      <c r="A10" s="223" t="s">
        <v>115</v>
      </c>
      <c r="B10" s="230">
        <v>0</v>
      </c>
      <c r="C10" s="226">
        <v>10</v>
      </c>
      <c r="D10" s="226">
        <v>0</v>
      </c>
      <c r="E10" s="230">
        <v>0</v>
      </c>
      <c r="F10" s="227">
        <v>2</v>
      </c>
      <c r="G10" s="226">
        <v>3</v>
      </c>
      <c r="H10" s="227">
        <v>0</v>
      </c>
      <c r="I10" s="226">
        <v>0</v>
      </c>
      <c r="J10" s="230"/>
      <c r="K10" s="231">
        <f>2</f>
        <v>2</v>
      </c>
    </row>
    <row r="11" spans="1:11" ht="35.1" customHeight="1" x14ac:dyDescent="0.15">
      <c r="A11" s="223" t="s">
        <v>107</v>
      </c>
      <c r="B11" s="230">
        <v>0</v>
      </c>
      <c r="C11" s="226">
        <v>11</v>
      </c>
      <c r="D11" s="226">
        <v>0</v>
      </c>
      <c r="E11" s="230">
        <v>0</v>
      </c>
      <c r="F11" s="227">
        <v>4</v>
      </c>
      <c r="G11" s="226">
        <v>0</v>
      </c>
      <c r="H11" s="227">
        <v>0</v>
      </c>
      <c r="I11" s="226">
        <v>0</v>
      </c>
      <c r="J11" s="228"/>
      <c r="K11" s="231">
        <f>1+2</f>
        <v>3</v>
      </c>
    </row>
    <row r="12" spans="1:11" ht="35.1" customHeight="1" thickBot="1" x14ac:dyDescent="0.2">
      <c r="A12" s="232" t="s">
        <v>188</v>
      </c>
      <c r="B12" s="230">
        <v>0</v>
      </c>
      <c r="C12" s="226">
        <v>11</v>
      </c>
      <c r="D12" s="226">
        <v>0</v>
      </c>
      <c r="E12" s="230">
        <v>0</v>
      </c>
      <c r="F12" s="227">
        <v>10</v>
      </c>
      <c r="G12" s="226">
        <v>0</v>
      </c>
      <c r="H12" s="227">
        <v>0</v>
      </c>
      <c r="I12" s="226">
        <v>0</v>
      </c>
      <c r="J12" s="228"/>
      <c r="K12" s="231">
        <f>1+1</f>
        <v>2</v>
      </c>
    </row>
    <row r="13" spans="1:11" ht="35.1" customHeight="1" thickTop="1" x14ac:dyDescent="0.15">
      <c r="A13" s="233" t="s">
        <v>36</v>
      </c>
      <c r="B13" s="234">
        <f t="shared" ref="B13:J13" si="0">SUM(B4:B12)</f>
        <v>0</v>
      </c>
      <c r="C13" s="235">
        <f t="shared" si="0"/>
        <v>1059</v>
      </c>
      <c r="D13" s="218">
        <f t="shared" si="0"/>
        <v>0</v>
      </c>
      <c r="E13" s="218">
        <f t="shared" si="0"/>
        <v>0</v>
      </c>
      <c r="F13" s="218">
        <f t="shared" si="0"/>
        <v>869</v>
      </c>
      <c r="G13" s="218">
        <f t="shared" si="0"/>
        <v>214</v>
      </c>
      <c r="H13" s="218">
        <f t="shared" si="0"/>
        <v>0</v>
      </c>
      <c r="I13" s="218">
        <f t="shared" si="0"/>
        <v>50</v>
      </c>
      <c r="J13" s="219">
        <f t="shared" si="0"/>
        <v>153</v>
      </c>
      <c r="K13" s="236">
        <f>SUM(K4:K12)</f>
        <v>441</v>
      </c>
    </row>
    <row r="14" spans="1:11" ht="9.75" customHeight="1" x14ac:dyDescent="0.15"/>
    <row r="15" spans="1:11" ht="9.75" customHeight="1" x14ac:dyDescent="0.15"/>
    <row r="16" spans="1:11" ht="35.1" customHeight="1" x14ac:dyDescent="0.15">
      <c r="A16" s="650"/>
      <c r="B16" s="533" t="s">
        <v>87</v>
      </c>
      <c r="C16" s="533"/>
      <c r="D16" s="533"/>
      <c r="E16" s="533"/>
      <c r="F16" s="533"/>
      <c r="G16" s="533"/>
      <c r="H16" s="533"/>
      <c r="I16" s="533"/>
      <c r="J16" s="581"/>
      <c r="K16" s="646" t="s">
        <v>36</v>
      </c>
    </row>
    <row r="17" spans="1:11" ht="35.1" customHeight="1" thickBot="1" x14ac:dyDescent="0.2">
      <c r="A17" s="651"/>
      <c r="B17" s="210" t="s">
        <v>168</v>
      </c>
      <c r="C17" s="211" t="s">
        <v>7</v>
      </c>
      <c r="D17" s="211" t="s">
        <v>6</v>
      </c>
      <c r="E17" s="212" t="s">
        <v>169</v>
      </c>
      <c r="F17" s="213" t="s">
        <v>170</v>
      </c>
      <c r="G17" s="214" t="s">
        <v>263</v>
      </c>
      <c r="H17" s="213" t="s">
        <v>112</v>
      </c>
      <c r="I17" s="211" t="s">
        <v>109</v>
      </c>
      <c r="J17" s="237" t="s">
        <v>171</v>
      </c>
      <c r="K17" s="647"/>
    </row>
    <row r="18" spans="1:11" ht="35.1" customHeight="1" thickTop="1" x14ac:dyDescent="0.15">
      <c r="A18" s="216" t="s">
        <v>29</v>
      </c>
      <c r="B18" s="217">
        <v>2037</v>
      </c>
      <c r="C18" s="218">
        <v>1786</v>
      </c>
      <c r="D18" s="218">
        <v>94</v>
      </c>
      <c r="E18" s="218">
        <v>0</v>
      </c>
      <c r="F18" s="238">
        <v>186</v>
      </c>
      <c r="G18" s="217">
        <v>2934</v>
      </c>
      <c r="H18" s="220">
        <v>138</v>
      </c>
      <c r="I18" s="224">
        <v>506</v>
      </c>
      <c r="J18" s="225">
        <f>4058+188+407+8</f>
        <v>4661</v>
      </c>
      <c r="K18" s="236">
        <f>SUM(B18:J18)</f>
        <v>12342</v>
      </c>
    </row>
    <row r="19" spans="1:11" ht="35.1" customHeight="1" x14ac:dyDescent="0.15">
      <c r="A19" s="223" t="s">
        <v>30</v>
      </c>
      <c r="B19" s="7">
        <v>15</v>
      </c>
      <c r="C19" s="224">
        <v>27708</v>
      </c>
      <c r="D19" s="224">
        <v>10907</v>
      </c>
      <c r="E19" s="224">
        <v>704</v>
      </c>
      <c r="F19" s="224">
        <f>8280+1</f>
        <v>8281</v>
      </c>
      <c r="G19" s="7">
        <v>682</v>
      </c>
      <c r="H19" s="225">
        <v>22</v>
      </c>
      <c r="I19" s="226">
        <v>56</v>
      </c>
      <c r="J19" s="227">
        <v>0</v>
      </c>
      <c r="K19" s="231">
        <f>SUM(B19:J19)</f>
        <v>48375</v>
      </c>
    </row>
    <row r="20" spans="1:11" ht="35.1" customHeight="1" x14ac:dyDescent="0.15">
      <c r="A20" s="223" t="s">
        <v>32</v>
      </c>
      <c r="B20" s="230">
        <v>0</v>
      </c>
      <c r="C20" s="226">
        <v>357</v>
      </c>
      <c r="D20" s="226">
        <v>61</v>
      </c>
      <c r="E20" s="226">
        <v>0</v>
      </c>
      <c r="F20" s="226">
        <v>49</v>
      </c>
      <c r="G20" s="230">
        <v>35</v>
      </c>
      <c r="H20" s="227">
        <v>1</v>
      </c>
      <c r="I20" s="227">
        <v>11</v>
      </c>
      <c r="J20" s="227">
        <v>0</v>
      </c>
      <c r="K20" s="231">
        <f t="shared" ref="K20:K26" si="1">SUM(B20:J20)</f>
        <v>514</v>
      </c>
    </row>
    <row r="21" spans="1:11" ht="35.1" customHeight="1" x14ac:dyDescent="0.15">
      <c r="A21" s="223" t="s">
        <v>33</v>
      </c>
      <c r="B21" s="230">
        <v>0</v>
      </c>
      <c r="C21" s="226">
        <v>0</v>
      </c>
      <c r="D21" s="226">
        <v>0</v>
      </c>
      <c r="E21" s="226">
        <v>0</v>
      </c>
      <c r="F21" s="226">
        <v>0</v>
      </c>
      <c r="G21" s="230">
        <v>0</v>
      </c>
      <c r="H21" s="227">
        <v>0</v>
      </c>
      <c r="I21" s="227">
        <v>2</v>
      </c>
      <c r="J21" s="227">
        <v>0</v>
      </c>
      <c r="K21" s="231">
        <f t="shared" si="1"/>
        <v>2</v>
      </c>
    </row>
    <row r="22" spans="1:11" ht="35.1" customHeight="1" x14ac:dyDescent="0.15">
      <c r="A22" s="223" t="s">
        <v>114</v>
      </c>
      <c r="B22" s="230">
        <v>0</v>
      </c>
      <c r="C22" s="226">
        <v>172</v>
      </c>
      <c r="D22" s="226">
        <v>300</v>
      </c>
      <c r="E22" s="230">
        <v>0</v>
      </c>
      <c r="F22" s="227">
        <v>51</v>
      </c>
      <c r="G22" s="226">
        <v>14</v>
      </c>
      <c r="H22" s="227">
        <v>0</v>
      </c>
      <c r="I22" s="226">
        <v>6</v>
      </c>
      <c r="J22" s="230">
        <v>0</v>
      </c>
      <c r="K22" s="231">
        <f t="shared" si="1"/>
        <v>543</v>
      </c>
    </row>
    <row r="23" spans="1:11" ht="35.1" customHeight="1" x14ac:dyDescent="0.15">
      <c r="A23" s="223" t="s">
        <v>106</v>
      </c>
      <c r="B23" s="230">
        <v>0</v>
      </c>
      <c r="C23" s="226">
        <v>501</v>
      </c>
      <c r="D23" s="226">
        <v>364</v>
      </c>
      <c r="E23" s="226">
        <v>0</v>
      </c>
      <c r="F23" s="226">
        <v>100</v>
      </c>
      <c r="G23" s="230">
        <v>2</v>
      </c>
      <c r="H23" s="227">
        <v>0</v>
      </c>
      <c r="I23" s="227">
        <v>6</v>
      </c>
      <c r="J23" s="227">
        <v>0</v>
      </c>
      <c r="K23" s="231">
        <f t="shared" si="1"/>
        <v>973</v>
      </c>
    </row>
    <row r="24" spans="1:11" ht="35.1" customHeight="1" x14ac:dyDescent="0.15">
      <c r="A24" s="239" t="s">
        <v>115</v>
      </c>
      <c r="B24" s="7">
        <v>0</v>
      </c>
      <c r="C24" s="224">
        <v>140</v>
      </c>
      <c r="D24" s="224">
        <v>195</v>
      </c>
      <c r="E24" s="7">
        <v>0</v>
      </c>
      <c r="F24" s="225">
        <v>112</v>
      </c>
      <c r="G24" s="224">
        <v>97</v>
      </c>
      <c r="H24" s="225">
        <v>0</v>
      </c>
      <c r="I24" s="226">
        <v>2</v>
      </c>
      <c r="J24" s="7">
        <v>0</v>
      </c>
      <c r="K24" s="231">
        <f t="shared" si="1"/>
        <v>546</v>
      </c>
    </row>
    <row r="25" spans="1:11" ht="35.1" customHeight="1" x14ac:dyDescent="0.15">
      <c r="A25" s="223" t="s">
        <v>107</v>
      </c>
      <c r="B25" s="230">
        <v>3</v>
      </c>
      <c r="C25" s="226">
        <v>329</v>
      </c>
      <c r="D25" s="226">
        <v>177</v>
      </c>
      <c r="E25" s="226">
        <v>0</v>
      </c>
      <c r="F25" s="226">
        <v>127</v>
      </c>
      <c r="G25" s="230">
        <v>140</v>
      </c>
      <c r="H25" s="226">
        <v>0</v>
      </c>
      <c r="I25" s="224">
        <v>2</v>
      </c>
      <c r="J25" s="240">
        <v>0</v>
      </c>
      <c r="K25" s="231">
        <f>SUM(B25:J25)</f>
        <v>778</v>
      </c>
    </row>
    <row r="26" spans="1:11" ht="35.1" customHeight="1" thickBot="1" x14ac:dyDescent="0.2">
      <c r="A26" s="223" t="s">
        <v>188</v>
      </c>
      <c r="B26" s="230">
        <v>0</v>
      </c>
      <c r="C26" s="226">
        <v>776</v>
      </c>
      <c r="D26" s="226">
        <v>604</v>
      </c>
      <c r="E26" s="226">
        <v>0</v>
      </c>
      <c r="F26" s="226">
        <v>443</v>
      </c>
      <c r="G26" s="230">
        <v>436</v>
      </c>
      <c r="H26" s="226">
        <v>0</v>
      </c>
      <c r="I26" s="240">
        <v>29</v>
      </c>
      <c r="J26" s="240">
        <v>0</v>
      </c>
      <c r="K26" s="231">
        <f t="shared" si="1"/>
        <v>2288</v>
      </c>
    </row>
    <row r="27" spans="1:11" ht="35.1" customHeight="1" thickTop="1" x14ac:dyDescent="0.15">
      <c r="A27" s="233" t="s">
        <v>36</v>
      </c>
      <c r="B27" s="234">
        <f t="shared" ref="B27:J27" si="2">SUM(B18:B26)</f>
        <v>2055</v>
      </c>
      <c r="C27" s="218">
        <f t="shared" si="2"/>
        <v>31769</v>
      </c>
      <c r="D27" s="218">
        <f t="shared" si="2"/>
        <v>12702</v>
      </c>
      <c r="E27" s="218">
        <f t="shared" si="2"/>
        <v>704</v>
      </c>
      <c r="F27" s="218">
        <f t="shared" si="2"/>
        <v>9349</v>
      </c>
      <c r="G27" s="218">
        <f t="shared" si="2"/>
        <v>4340</v>
      </c>
      <c r="H27" s="218">
        <f t="shared" si="2"/>
        <v>161</v>
      </c>
      <c r="I27" s="218">
        <f t="shared" si="2"/>
        <v>620</v>
      </c>
      <c r="J27" s="218">
        <f t="shared" si="2"/>
        <v>4661</v>
      </c>
      <c r="K27" s="236">
        <f>SUM(B27:J27)</f>
        <v>66361</v>
      </c>
    </row>
    <row r="28" spans="1:11" ht="20.100000000000001" customHeight="1" x14ac:dyDescent="0.15">
      <c r="A28" s="649"/>
      <c r="B28" s="649"/>
      <c r="C28" s="649"/>
      <c r="D28" s="22"/>
      <c r="E28" s="648"/>
      <c r="F28" s="648"/>
      <c r="G28" s="17" t="s">
        <v>75</v>
      </c>
    </row>
    <row r="29" spans="1:11" x14ac:dyDescent="0.15">
      <c r="A29" s="9" t="s">
        <v>8</v>
      </c>
    </row>
    <row r="30" spans="1:11" x14ac:dyDescent="0.15">
      <c r="B30" s="9" t="s">
        <v>29</v>
      </c>
      <c r="C30" s="22">
        <v>1273</v>
      </c>
    </row>
  </sheetData>
  <mergeCells count="9">
    <mergeCell ref="A1:B1"/>
    <mergeCell ref="A2:A3"/>
    <mergeCell ref="K2:K3"/>
    <mergeCell ref="E28:F28"/>
    <mergeCell ref="A28:C28"/>
    <mergeCell ref="K16:K17"/>
    <mergeCell ref="B2:J2"/>
    <mergeCell ref="B16:J16"/>
    <mergeCell ref="A16:A17"/>
  </mergeCells>
  <phoneticPr fontId="2"/>
  <pageMargins left="0.59055118110236227" right="0.59055118110236227" top="0.59055118110236227" bottom="0.59055118110236227" header="0.51181102362204722" footer="0.51181102362204722"/>
  <pageSetup paperSize="9" scale="85" orientation="portrait" r:id="rId1"/>
  <headerFooter alignWithMargins="0">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3"/>
  <sheetViews>
    <sheetView zoomScaleNormal="100" workbookViewId="0"/>
  </sheetViews>
  <sheetFormatPr defaultRowHeight="13.5" x14ac:dyDescent="0.15"/>
  <cols>
    <col min="1" max="1" width="9" style="49"/>
    <col min="2" max="4" width="12.625" style="49" customWidth="1"/>
    <col min="5" max="5" width="8.625" style="49" customWidth="1"/>
    <col min="6" max="6" width="17.625" style="49" customWidth="1"/>
    <col min="7" max="16384" width="9" style="49"/>
  </cols>
  <sheetData>
    <row r="1" spans="1:7" ht="17.100000000000001" customHeight="1" x14ac:dyDescent="0.15">
      <c r="A1" s="48" t="s">
        <v>607</v>
      </c>
      <c r="B1" s="48"/>
      <c r="C1" s="48"/>
      <c r="D1" s="48"/>
      <c r="E1" s="48"/>
      <c r="F1" s="48"/>
      <c r="G1" s="48"/>
    </row>
    <row r="2" spans="1:7" ht="12.95" customHeight="1" x14ac:dyDescent="0.15">
      <c r="A2" s="668" t="s">
        <v>126</v>
      </c>
      <c r="B2" s="668"/>
      <c r="C2" s="668"/>
    </row>
    <row r="3" spans="1:7" ht="14.25" thickBot="1" x14ac:dyDescent="0.2">
      <c r="A3" s="48"/>
      <c r="B3" s="134" t="s">
        <v>285</v>
      </c>
      <c r="C3" s="48"/>
      <c r="E3" s="133" t="s">
        <v>90</v>
      </c>
      <c r="F3" s="133" t="s">
        <v>91</v>
      </c>
    </row>
    <row r="4" spans="1:7" ht="15" customHeight="1" x14ac:dyDescent="0.15">
      <c r="B4" s="672" t="s">
        <v>398</v>
      </c>
      <c r="C4" s="673"/>
      <c r="D4" s="673"/>
      <c r="E4" s="156">
        <v>72</v>
      </c>
      <c r="F4" s="157">
        <v>1040</v>
      </c>
    </row>
    <row r="5" spans="1:7" ht="15" customHeight="1" x14ac:dyDescent="0.15">
      <c r="A5" s="133"/>
      <c r="B5" s="666" t="s">
        <v>399</v>
      </c>
      <c r="C5" s="669"/>
      <c r="D5" s="669"/>
      <c r="E5" s="160">
        <v>14</v>
      </c>
      <c r="F5" s="161">
        <v>445</v>
      </c>
    </row>
    <row r="6" spans="1:7" ht="15" customHeight="1" x14ac:dyDescent="0.15">
      <c r="B6" s="655" t="s">
        <v>400</v>
      </c>
      <c r="C6" s="656"/>
      <c r="D6" s="657"/>
      <c r="E6" s="162">
        <v>12</v>
      </c>
      <c r="F6" s="202">
        <v>224</v>
      </c>
    </row>
    <row r="7" spans="1:7" ht="15" customHeight="1" x14ac:dyDescent="0.15">
      <c r="B7" s="674" t="s">
        <v>401</v>
      </c>
      <c r="C7" s="675"/>
      <c r="D7" s="675"/>
      <c r="E7" s="203">
        <v>10</v>
      </c>
      <c r="F7" s="204">
        <v>139</v>
      </c>
    </row>
    <row r="8" spans="1:7" ht="15" customHeight="1" x14ac:dyDescent="0.15">
      <c r="B8" s="658" t="s">
        <v>402</v>
      </c>
      <c r="C8" s="659"/>
      <c r="D8" s="659"/>
      <c r="E8" s="162">
        <v>10</v>
      </c>
      <c r="F8" s="163">
        <v>164</v>
      </c>
    </row>
    <row r="9" spans="1:7" ht="15" customHeight="1" thickBot="1" x14ac:dyDescent="0.2">
      <c r="B9" s="670" t="s">
        <v>403</v>
      </c>
      <c r="C9" s="671"/>
      <c r="D9" s="671"/>
      <c r="E9" s="158">
        <v>9</v>
      </c>
      <c r="F9" s="205">
        <v>226</v>
      </c>
    </row>
    <row r="10" spans="1:7" ht="15" customHeight="1" thickTop="1" x14ac:dyDescent="0.15">
      <c r="B10" s="666" t="s">
        <v>350</v>
      </c>
      <c r="C10" s="667"/>
      <c r="D10" s="667"/>
      <c r="E10" s="160">
        <v>1</v>
      </c>
      <c r="F10" s="206">
        <v>17</v>
      </c>
    </row>
    <row r="11" spans="1:7" ht="15" customHeight="1" x14ac:dyDescent="0.15">
      <c r="B11" s="655" t="s">
        <v>351</v>
      </c>
      <c r="C11" s="656"/>
      <c r="D11" s="657"/>
      <c r="E11" s="162">
        <v>1</v>
      </c>
      <c r="F11" s="163">
        <v>23</v>
      </c>
    </row>
    <row r="12" spans="1:7" ht="15" customHeight="1" x14ac:dyDescent="0.15">
      <c r="B12" s="658" t="s">
        <v>352</v>
      </c>
      <c r="C12" s="659"/>
      <c r="D12" s="659"/>
      <c r="E12" s="162">
        <v>1</v>
      </c>
      <c r="F12" s="163">
        <v>32</v>
      </c>
    </row>
    <row r="13" spans="1:7" ht="15" customHeight="1" x14ac:dyDescent="0.15">
      <c r="B13" s="658" t="s">
        <v>589</v>
      </c>
      <c r="C13" s="659"/>
      <c r="D13" s="659"/>
      <c r="E13" s="162">
        <v>4</v>
      </c>
      <c r="F13" s="163">
        <v>91</v>
      </c>
    </row>
    <row r="14" spans="1:7" ht="15" customHeight="1" x14ac:dyDescent="0.15">
      <c r="B14" s="666" t="s">
        <v>355</v>
      </c>
      <c r="C14" s="667"/>
      <c r="D14" s="667"/>
      <c r="E14" s="160">
        <v>1</v>
      </c>
      <c r="F14" s="206">
        <v>25</v>
      </c>
    </row>
    <row r="15" spans="1:7" ht="24.95" customHeight="1" x14ac:dyDescent="0.15">
      <c r="B15" s="655" t="s">
        <v>354</v>
      </c>
      <c r="C15" s="656"/>
      <c r="D15" s="657"/>
      <c r="E15" s="162">
        <v>1</v>
      </c>
      <c r="F15" s="163">
        <v>31</v>
      </c>
    </row>
    <row r="16" spans="1:7" ht="15" customHeight="1" x14ac:dyDescent="0.15">
      <c r="B16" s="658" t="s">
        <v>353</v>
      </c>
      <c r="C16" s="659"/>
      <c r="D16" s="659"/>
      <c r="E16" s="162">
        <v>1</v>
      </c>
      <c r="F16" s="202">
        <v>25</v>
      </c>
    </row>
    <row r="17" spans="1:7" ht="15" customHeight="1" x14ac:dyDescent="0.15">
      <c r="B17" s="658" t="s">
        <v>356</v>
      </c>
      <c r="C17" s="659"/>
      <c r="D17" s="659"/>
      <c r="E17" s="162">
        <v>1</v>
      </c>
      <c r="F17" s="202">
        <v>45</v>
      </c>
    </row>
    <row r="18" spans="1:7" ht="39" x14ac:dyDescent="0.15">
      <c r="B18" s="658" t="s">
        <v>357</v>
      </c>
      <c r="C18" s="659"/>
      <c r="D18" s="659"/>
      <c r="E18" s="143">
        <v>1</v>
      </c>
      <c r="F18" s="207" t="s">
        <v>347</v>
      </c>
    </row>
    <row r="19" spans="1:7" ht="15" customHeight="1" x14ac:dyDescent="0.15">
      <c r="B19" s="655" t="s">
        <v>358</v>
      </c>
      <c r="C19" s="656"/>
      <c r="D19" s="657"/>
      <c r="E19" s="162">
        <v>1</v>
      </c>
      <c r="F19" s="202">
        <v>6</v>
      </c>
    </row>
    <row r="20" spans="1:7" ht="15" customHeight="1" x14ac:dyDescent="0.15">
      <c r="A20" s="133"/>
      <c r="B20" s="666" t="s">
        <v>590</v>
      </c>
      <c r="C20" s="667"/>
      <c r="D20" s="667"/>
      <c r="E20" s="160">
        <v>4</v>
      </c>
      <c r="F20" s="161">
        <v>249</v>
      </c>
    </row>
    <row r="21" spans="1:7" ht="15" customHeight="1" x14ac:dyDescent="0.15">
      <c r="B21" s="658" t="s">
        <v>359</v>
      </c>
      <c r="C21" s="659"/>
      <c r="D21" s="659"/>
      <c r="E21" s="162">
        <v>1</v>
      </c>
      <c r="F21" s="202">
        <v>50</v>
      </c>
    </row>
    <row r="22" spans="1:7" ht="15" customHeight="1" x14ac:dyDescent="0.15">
      <c r="B22" s="658" t="s">
        <v>360</v>
      </c>
      <c r="C22" s="659"/>
      <c r="D22" s="659"/>
      <c r="E22" s="162">
        <v>1</v>
      </c>
      <c r="F22" s="163">
        <v>31</v>
      </c>
      <c r="G22" s="49" t="s">
        <v>120</v>
      </c>
    </row>
    <row r="23" spans="1:7" ht="15" customHeight="1" x14ac:dyDescent="0.15">
      <c r="B23" s="658" t="s">
        <v>363</v>
      </c>
      <c r="C23" s="659"/>
      <c r="D23" s="659"/>
      <c r="E23" s="162">
        <v>1</v>
      </c>
      <c r="F23" s="163">
        <v>15</v>
      </c>
    </row>
    <row r="24" spans="1:7" ht="15" customHeight="1" x14ac:dyDescent="0.15">
      <c r="B24" s="658" t="s">
        <v>364</v>
      </c>
      <c r="C24" s="659"/>
      <c r="D24" s="659"/>
      <c r="E24" s="162">
        <v>1</v>
      </c>
      <c r="F24" s="163">
        <v>69</v>
      </c>
    </row>
    <row r="25" spans="1:7" ht="15" customHeight="1" x14ac:dyDescent="0.15">
      <c r="B25" s="655" t="s">
        <v>365</v>
      </c>
      <c r="C25" s="660"/>
      <c r="D25" s="661"/>
      <c r="E25" s="143">
        <v>1</v>
      </c>
      <c r="F25" s="208">
        <v>24</v>
      </c>
    </row>
    <row r="26" spans="1:7" ht="15" customHeight="1" x14ac:dyDescent="0.15">
      <c r="B26" s="658" t="s">
        <v>361</v>
      </c>
      <c r="C26" s="659"/>
      <c r="D26" s="659"/>
      <c r="E26" s="162">
        <v>1</v>
      </c>
      <c r="F26" s="163">
        <v>24</v>
      </c>
    </row>
    <row r="27" spans="1:7" ht="15" customHeight="1" x14ac:dyDescent="0.15">
      <c r="B27" s="658" t="s">
        <v>362</v>
      </c>
      <c r="C27" s="659"/>
      <c r="D27" s="659"/>
      <c r="E27" s="162">
        <v>2</v>
      </c>
      <c r="F27" s="163">
        <v>54</v>
      </c>
    </row>
    <row r="28" spans="1:7" ht="15" customHeight="1" x14ac:dyDescent="0.15">
      <c r="B28" s="655" t="s">
        <v>366</v>
      </c>
      <c r="C28" s="660"/>
      <c r="D28" s="661"/>
      <c r="E28" s="143">
        <v>1</v>
      </c>
      <c r="F28" s="208">
        <v>16</v>
      </c>
    </row>
    <row r="29" spans="1:7" ht="15" customHeight="1" x14ac:dyDescent="0.15">
      <c r="B29" s="658" t="s">
        <v>578</v>
      </c>
      <c r="C29" s="659"/>
      <c r="D29" s="659"/>
      <c r="E29" s="162">
        <v>3</v>
      </c>
      <c r="F29" s="202">
        <v>104</v>
      </c>
    </row>
    <row r="30" spans="1:7" ht="15" customHeight="1" x14ac:dyDescent="0.15">
      <c r="B30" s="652" t="s">
        <v>367</v>
      </c>
      <c r="C30" s="653"/>
      <c r="D30" s="654"/>
      <c r="E30" s="160">
        <v>1</v>
      </c>
      <c r="F30" s="206">
        <v>25</v>
      </c>
    </row>
    <row r="31" spans="1:7" ht="15" customHeight="1" x14ac:dyDescent="0.15">
      <c r="B31" s="655" t="s">
        <v>591</v>
      </c>
      <c r="C31" s="660"/>
      <c r="D31" s="661"/>
      <c r="E31" s="143">
        <v>2</v>
      </c>
      <c r="F31" s="208">
        <v>39</v>
      </c>
    </row>
    <row r="32" spans="1:7" ht="29.25" x14ac:dyDescent="0.15">
      <c r="B32" s="658" t="s">
        <v>375</v>
      </c>
      <c r="C32" s="659"/>
      <c r="D32" s="659"/>
      <c r="E32" s="143">
        <v>1</v>
      </c>
      <c r="F32" s="207" t="s">
        <v>348</v>
      </c>
    </row>
    <row r="33" spans="2:6" ht="15" customHeight="1" x14ac:dyDescent="0.15">
      <c r="B33" s="658" t="s">
        <v>368</v>
      </c>
      <c r="C33" s="662"/>
      <c r="D33" s="662"/>
      <c r="E33" s="162">
        <v>1</v>
      </c>
      <c r="F33" s="163">
        <v>27</v>
      </c>
    </row>
    <row r="34" spans="2:6" ht="15" customHeight="1" x14ac:dyDescent="0.15">
      <c r="B34" s="658" t="s">
        <v>370</v>
      </c>
      <c r="C34" s="659"/>
      <c r="D34" s="659"/>
      <c r="E34" s="162">
        <v>1</v>
      </c>
      <c r="F34" s="163">
        <v>16</v>
      </c>
    </row>
    <row r="35" spans="2:6" ht="24.95" customHeight="1" x14ac:dyDescent="0.15">
      <c r="B35" s="658" t="s">
        <v>592</v>
      </c>
      <c r="C35" s="659"/>
      <c r="D35" s="659"/>
      <c r="E35" s="162">
        <v>3</v>
      </c>
      <c r="F35" s="163">
        <v>41</v>
      </c>
    </row>
    <row r="36" spans="2:6" ht="15" customHeight="1" x14ac:dyDescent="0.15">
      <c r="B36" s="655" t="s">
        <v>369</v>
      </c>
      <c r="C36" s="660"/>
      <c r="D36" s="661"/>
      <c r="E36" s="162">
        <v>1</v>
      </c>
      <c r="F36" s="163">
        <v>15</v>
      </c>
    </row>
    <row r="37" spans="2:6" ht="15" customHeight="1" x14ac:dyDescent="0.15">
      <c r="B37" s="658" t="s">
        <v>372</v>
      </c>
      <c r="C37" s="659"/>
      <c r="D37" s="659"/>
      <c r="E37" s="162">
        <v>1</v>
      </c>
      <c r="F37" s="163">
        <v>40</v>
      </c>
    </row>
    <row r="38" spans="2:6" ht="15" customHeight="1" x14ac:dyDescent="0.15">
      <c r="B38" s="655" t="s">
        <v>371</v>
      </c>
      <c r="C38" s="656"/>
      <c r="D38" s="657"/>
      <c r="E38" s="162">
        <v>1</v>
      </c>
      <c r="F38" s="202">
        <v>15</v>
      </c>
    </row>
    <row r="39" spans="2:6" ht="15" customHeight="1" x14ac:dyDescent="0.15">
      <c r="B39" s="655" t="s">
        <v>373</v>
      </c>
      <c r="C39" s="656"/>
      <c r="D39" s="657"/>
      <c r="E39" s="162">
        <v>1</v>
      </c>
      <c r="F39" s="202">
        <v>43</v>
      </c>
    </row>
    <row r="40" spans="2:6" ht="39" x14ac:dyDescent="0.15">
      <c r="B40" s="658" t="s">
        <v>374</v>
      </c>
      <c r="C40" s="659"/>
      <c r="D40" s="659"/>
      <c r="E40" s="143">
        <v>1</v>
      </c>
      <c r="F40" s="207" t="s">
        <v>349</v>
      </c>
    </row>
    <row r="41" spans="2:6" ht="24.95" customHeight="1" x14ac:dyDescent="0.15">
      <c r="B41" s="658" t="s">
        <v>376</v>
      </c>
      <c r="C41" s="659"/>
      <c r="D41" s="659"/>
      <c r="E41" s="162">
        <v>1</v>
      </c>
      <c r="F41" s="163">
        <v>27</v>
      </c>
    </row>
    <row r="42" spans="2:6" ht="15" customHeight="1" x14ac:dyDescent="0.15">
      <c r="B42" s="658" t="s">
        <v>377</v>
      </c>
      <c r="C42" s="659"/>
      <c r="D42" s="659"/>
      <c r="E42" s="162">
        <v>1</v>
      </c>
      <c r="F42" s="163">
        <v>65</v>
      </c>
    </row>
    <row r="43" spans="2:6" ht="15" customHeight="1" x14ac:dyDescent="0.15">
      <c r="B43" s="655" t="s">
        <v>378</v>
      </c>
      <c r="C43" s="660"/>
      <c r="D43" s="661"/>
      <c r="E43" s="162">
        <v>1</v>
      </c>
      <c r="F43" s="163">
        <v>32</v>
      </c>
    </row>
    <row r="44" spans="2:6" ht="15" customHeight="1" x14ac:dyDescent="0.15">
      <c r="B44" s="655" t="s">
        <v>380</v>
      </c>
      <c r="C44" s="660"/>
      <c r="D44" s="661"/>
      <c r="E44" s="143">
        <v>1</v>
      </c>
      <c r="F44" s="208">
        <v>92</v>
      </c>
    </row>
    <row r="45" spans="2:6" ht="15" customHeight="1" x14ac:dyDescent="0.15">
      <c r="B45" s="658" t="s">
        <v>379</v>
      </c>
      <c r="C45" s="659"/>
      <c r="D45" s="659"/>
      <c r="E45" s="162">
        <v>1</v>
      </c>
      <c r="F45" s="163">
        <v>58</v>
      </c>
    </row>
    <row r="46" spans="2:6" ht="15" customHeight="1" x14ac:dyDescent="0.15">
      <c r="B46" s="655" t="s">
        <v>381</v>
      </c>
      <c r="C46" s="660"/>
      <c r="D46" s="661"/>
      <c r="E46" s="143">
        <v>1</v>
      </c>
      <c r="F46" s="208">
        <v>22</v>
      </c>
    </row>
    <row r="47" spans="2:6" ht="39" customHeight="1" x14ac:dyDescent="0.15">
      <c r="B47" s="658" t="s">
        <v>617</v>
      </c>
      <c r="C47" s="659"/>
      <c r="D47" s="659"/>
      <c r="E47" s="143">
        <v>1</v>
      </c>
      <c r="F47" s="202" t="s">
        <v>391</v>
      </c>
    </row>
    <row r="48" spans="2:6" ht="15" customHeight="1" x14ac:dyDescent="0.15">
      <c r="B48" s="658" t="s">
        <v>383</v>
      </c>
      <c r="C48" s="659"/>
      <c r="D48" s="659"/>
      <c r="E48" s="162">
        <v>1</v>
      </c>
      <c r="F48" s="163">
        <v>15</v>
      </c>
    </row>
    <row r="49" spans="2:6" ht="15" customHeight="1" thickBot="1" x14ac:dyDescent="0.2">
      <c r="B49" s="663" t="s">
        <v>382</v>
      </c>
      <c r="C49" s="664"/>
      <c r="D49" s="665"/>
      <c r="E49" s="155">
        <v>1</v>
      </c>
      <c r="F49" s="209">
        <v>27</v>
      </c>
    </row>
    <row r="75" spans="1:6" x14ac:dyDescent="0.15">
      <c r="E75" s="50"/>
      <c r="F75" s="51"/>
    </row>
    <row r="76" spans="1:6" ht="17.100000000000001" customHeight="1" x14ac:dyDescent="0.15"/>
    <row r="77" spans="1:6" x14ac:dyDescent="0.15">
      <c r="B77" s="52"/>
      <c r="C77" s="52"/>
      <c r="D77" s="52"/>
      <c r="E77" s="50"/>
      <c r="F77" s="51"/>
    </row>
    <row r="78" spans="1:6" ht="17.100000000000001" customHeight="1" x14ac:dyDescent="0.15">
      <c r="A78" s="52"/>
      <c r="E78" s="50"/>
      <c r="F78" s="51"/>
    </row>
    <row r="79" spans="1:6" ht="17.100000000000001" customHeight="1" x14ac:dyDescent="0.15">
      <c r="E79" s="50"/>
      <c r="F79" s="51"/>
    </row>
    <row r="80" spans="1:6" ht="17.100000000000001" customHeight="1" x14ac:dyDescent="0.15">
      <c r="E80" s="50"/>
      <c r="F80" s="51"/>
    </row>
    <row r="81" spans="5:6" ht="17.100000000000001" customHeight="1" x14ac:dyDescent="0.15">
      <c r="E81" s="53"/>
      <c r="F81" s="53"/>
    </row>
    <row r="82" spans="5:6" ht="17.100000000000001" customHeight="1" x14ac:dyDescent="0.15">
      <c r="E82" s="54"/>
    </row>
    <row r="83" spans="5:6" ht="17.100000000000001" customHeight="1" x14ac:dyDescent="0.15"/>
  </sheetData>
  <mergeCells count="47">
    <mergeCell ref="B10:D10"/>
    <mergeCell ref="B21:D21"/>
    <mergeCell ref="B22:D22"/>
    <mergeCell ref="B26:D26"/>
    <mergeCell ref="B25:D25"/>
    <mergeCell ref="B13:D13"/>
    <mergeCell ref="B11:D11"/>
    <mergeCell ref="B15:D15"/>
    <mergeCell ref="B16:D16"/>
    <mergeCell ref="B18:D18"/>
    <mergeCell ref="B17:D17"/>
    <mergeCell ref="B14:D14"/>
    <mergeCell ref="B23:D23"/>
    <mergeCell ref="B24:D24"/>
    <mergeCell ref="A2:C2"/>
    <mergeCell ref="B5:D5"/>
    <mergeCell ref="B6:D6"/>
    <mergeCell ref="B9:D9"/>
    <mergeCell ref="B4:D4"/>
    <mergeCell ref="B7:D7"/>
    <mergeCell ref="B8:D8"/>
    <mergeCell ref="B42:D42"/>
    <mergeCell ref="B12:D12"/>
    <mergeCell ref="B49:D49"/>
    <mergeCell ref="B37:D37"/>
    <mergeCell ref="B29:D29"/>
    <mergeCell ref="B20:D20"/>
    <mergeCell ref="B19:D19"/>
    <mergeCell ref="B27:D27"/>
    <mergeCell ref="B28:D28"/>
    <mergeCell ref="B43:D43"/>
    <mergeCell ref="B44:D44"/>
    <mergeCell ref="B45:D45"/>
    <mergeCell ref="B46:D46"/>
    <mergeCell ref="B48:D48"/>
    <mergeCell ref="B47:D47"/>
    <mergeCell ref="B36:D36"/>
    <mergeCell ref="B30:D30"/>
    <mergeCell ref="B39:D39"/>
    <mergeCell ref="B40:D40"/>
    <mergeCell ref="B41:D41"/>
    <mergeCell ref="B32:D32"/>
    <mergeCell ref="B31:D31"/>
    <mergeCell ref="B38:D38"/>
    <mergeCell ref="B34:D34"/>
    <mergeCell ref="B35:D35"/>
    <mergeCell ref="B33:D33"/>
  </mergeCells>
  <phoneticPr fontId="2"/>
  <pageMargins left="0.78740157480314965" right="0.78740157480314965" top="0.19685039370078741" bottom="0.19685039370078741" header="0.51181102362204722" footer="0.11811023622047245"/>
  <pageSetup paperSize="9" scale="98" orientation="portrait" r:id="rId1"/>
  <headerFooter alignWithMargins="0">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4"/>
  <sheetViews>
    <sheetView zoomScaleNormal="100" workbookViewId="0"/>
  </sheetViews>
  <sheetFormatPr defaultRowHeight="13.5" x14ac:dyDescent="0.15"/>
  <cols>
    <col min="1" max="1" width="9" style="49"/>
    <col min="2" max="4" width="12.625" style="49" customWidth="1"/>
    <col min="5" max="5" width="8.625" style="49" customWidth="1"/>
    <col min="6" max="6" width="17.625" style="49" customWidth="1"/>
    <col min="7" max="16384" width="9" style="49"/>
  </cols>
  <sheetData>
    <row r="1" spans="2:6" ht="8.1" customHeight="1" x14ac:dyDescent="0.15">
      <c r="B1" s="48"/>
      <c r="C1" s="48"/>
    </row>
    <row r="2" spans="2:6" ht="15" customHeight="1" thickBot="1" x14ac:dyDescent="0.2">
      <c r="B2" s="151" t="s">
        <v>286</v>
      </c>
      <c r="C2" s="112"/>
      <c r="D2" s="112"/>
      <c r="E2" s="133" t="s">
        <v>90</v>
      </c>
      <c r="F2" s="133" t="s">
        <v>91</v>
      </c>
    </row>
    <row r="3" spans="2:6" ht="15" customHeight="1" x14ac:dyDescent="0.15">
      <c r="B3" s="676" t="s">
        <v>407</v>
      </c>
      <c r="C3" s="677"/>
      <c r="D3" s="678"/>
      <c r="E3" s="156">
        <v>21</v>
      </c>
      <c r="F3" s="157">
        <v>766</v>
      </c>
    </row>
    <row r="4" spans="2:6" ht="15" customHeight="1" x14ac:dyDescent="0.15">
      <c r="B4" s="655" t="s">
        <v>406</v>
      </c>
      <c r="C4" s="660"/>
      <c r="D4" s="661"/>
      <c r="E4" s="162">
        <v>12</v>
      </c>
      <c r="F4" s="163">
        <v>219</v>
      </c>
    </row>
    <row r="5" spans="2:6" ht="15" customHeight="1" x14ac:dyDescent="0.15">
      <c r="B5" s="652" t="s">
        <v>404</v>
      </c>
      <c r="C5" s="679"/>
      <c r="D5" s="680"/>
      <c r="E5" s="160">
        <v>11</v>
      </c>
      <c r="F5" s="161">
        <v>718</v>
      </c>
    </row>
    <row r="6" spans="2:6" ht="15" customHeight="1" thickBot="1" x14ac:dyDescent="0.2">
      <c r="B6" s="683" t="s">
        <v>405</v>
      </c>
      <c r="C6" s="684"/>
      <c r="D6" s="685"/>
      <c r="E6" s="158">
        <v>11</v>
      </c>
      <c r="F6" s="159">
        <v>412</v>
      </c>
    </row>
    <row r="7" spans="2:6" ht="15" customHeight="1" thickTop="1" x14ac:dyDescent="0.15">
      <c r="B7" s="652" t="s">
        <v>390</v>
      </c>
      <c r="C7" s="679"/>
      <c r="D7" s="680"/>
      <c r="E7" s="160">
        <v>1</v>
      </c>
      <c r="F7" s="161">
        <v>16</v>
      </c>
    </row>
    <row r="8" spans="2:6" ht="24.95" customHeight="1" x14ac:dyDescent="0.15">
      <c r="B8" s="655" t="s">
        <v>389</v>
      </c>
      <c r="C8" s="660"/>
      <c r="D8" s="661"/>
      <c r="E8" s="162">
        <v>1</v>
      </c>
      <c r="F8" s="163">
        <v>47</v>
      </c>
    </row>
    <row r="9" spans="2:6" ht="26.1" customHeight="1" x14ac:dyDescent="0.15">
      <c r="B9" s="655" t="s">
        <v>388</v>
      </c>
      <c r="C9" s="660"/>
      <c r="D9" s="661"/>
      <c r="E9" s="162">
        <v>1</v>
      </c>
      <c r="F9" s="163">
        <v>69</v>
      </c>
    </row>
    <row r="10" spans="2:6" ht="15" customHeight="1" x14ac:dyDescent="0.15">
      <c r="B10" s="655" t="s">
        <v>387</v>
      </c>
      <c r="C10" s="660"/>
      <c r="D10" s="661"/>
      <c r="E10" s="162">
        <v>1</v>
      </c>
      <c r="F10" s="163">
        <v>14</v>
      </c>
    </row>
    <row r="11" spans="2:6" ht="26.1" customHeight="1" x14ac:dyDescent="0.15">
      <c r="B11" s="655" t="s">
        <v>593</v>
      </c>
      <c r="C11" s="660"/>
      <c r="D11" s="661"/>
      <c r="E11" s="162">
        <v>4</v>
      </c>
      <c r="F11" s="163">
        <v>94</v>
      </c>
    </row>
    <row r="12" spans="2:6" ht="15" customHeight="1" x14ac:dyDescent="0.15">
      <c r="B12" s="655" t="s">
        <v>386</v>
      </c>
      <c r="C12" s="660"/>
      <c r="D12" s="661"/>
      <c r="E12" s="162">
        <v>1</v>
      </c>
      <c r="F12" s="163">
        <v>29</v>
      </c>
    </row>
    <row r="13" spans="2:6" ht="24.95" customHeight="1" x14ac:dyDescent="0.15">
      <c r="B13" s="655" t="s">
        <v>385</v>
      </c>
      <c r="C13" s="660"/>
      <c r="D13" s="661"/>
      <c r="E13" s="162">
        <v>1</v>
      </c>
      <c r="F13" s="163">
        <v>49</v>
      </c>
    </row>
    <row r="14" spans="2:6" ht="15" customHeight="1" thickBot="1" x14ac:dyDescent="0.2">
      <c r="B14" s="683" t="s">
        <v>384</v>
      </c>
      <c r="C14" s="684"/>
      <c r="D14" s="685"/>
      <c r="E14" s="158">
        <v>1</v>
      </c>
      <c r="F14" s="159">
        <v>42</v>
      </c>
    </row>
    <row r="15" spans="2:6" ht="15" customHeight="1" thickTop="1" thickBot="1" x14ac:dyDescent="0.2">
      <c r="B15" s="681" t="s">
        <v>88</v>
      </c>
      <c r="C15" s="682"/>
      <c r="D15" s="682"/>
      <c r="E15" s="174">
        <v>69</v>
      </c>
      <c r="F15" s="194"/>
    </row>
    <row r="16" spans="2:6" ht="8.1" customHeight="1" x14ac:dyDescent="0.15"/>
    <row r="17" spans="1:7" ht="17.100000000000001" customHeight="1" x14ac:dyDescent="0.15">
      <c r="A17" s="48" t="s">
        <v>127</v>
      </c>
      <c r="B17" s="48"/>
      <c r="C17" s="48"/>
      <c r="E17" s="133"/>
      <c r="F17" s="133"/>
    </row>
    <row r="18" spans="1:7" ht="14.25" thickBot="1" x14ac:dyDescent="0.2">
      <c r="A18" s="48"/>
      <c r="B18" s="134" t="s">
        <v>285</v>
      </c>
      <c r="C18" s="48"/>
      <c r="E18" s="133" t="s">
        <v>90</v>
      </c>
      <c r="F18" s="133" t="s">
        <v>91</v>
      </c>
    </row>
    <row r="19" spans="1:7" ht="15" customHeight="1" x14ac:dyDescent="0.15">
      <c r="B19" s="713" t="s">
        <v>419</v>
      </c>
      <c r="C19" s="714"/>
      <c r="D19" s="714"/>
      <c r="E19" s="156">
        <v>22</v>
      </c>
      <c r="F19" s="157">
        <v>346</v>
      </c>
    </row>
    <row r="20" spans="1:7" ht="15" customHeight="1" x14ac:dyDescent="0.15">
      <c r="B20" s="692" t="s">
        <v>420</v>
      </c>
      <c r="C20" s="693"/>
      <c r="D20" s="693"/>
      <c r="E20" s="162">
        <v>21</v>
      </c>
      <c r="F20" s="163">
        <v>249</v>
      </c>
    </row>
    <row r="21" spans="1:7" ht="15" customHeight="1" x14ac:dyDescent="0.15">
      <c r="B21" s="692" t="s">
        <v>421</v>
      </c>
      <c r="C21" s="693"/>
      <c r="D21" s="693"/>
      <c r="E21" s="162">
        <v>19</v>
      </c>
      <c r="F21" s="163">
        <v>184</v>
      </c>
    </row>
    <row r="22" spans="1:7" ht="15" customHeight="1" x14ac:dyDescent="0.15">
      <c r="B22" s="694" t="s">
        <v>417</v>
      </c>
      <c r="C22" s="695"/>
      <c r="D22" s="695"/>
      <c r="E22" s="160">
        <v>12</v>
      </c>
      <c r="F22" s="161">
        <v>310</v>
      </c>
    </row>
    <row r="23" spans="1:7" ht="15" customHeight="1" x14ac:dyDescent="0.15">
      <c r="B23" s="710" t="s">
        <v>418</v>
      </c>
      <c r="C23" s="711"/>
      <c r="D23" s="712"/>
      <c r="E23" s="162">
        <v>12</v>
      </c>
      <c r="F23" s="163">
        <v>175</v>
      </c>
    </row>
    <row r="24" spans="1:7" ht="15" customHeight="1" x14ac:dyDescent="0.15">
      <c r="A24" s="48"/>
      <c r="B24" s="692" t="s">
        <v>401</v>
      </c>
      <c r="C24" s="693"/>
      <c r="D24" s="693"/>
      <c r="E24" s="162">
        <v>11</v>
      </c>
      <c r="F24" s="163">
        <v>114</v>
      </c>
    </row>
    <row r="25" spans="1:7" ht="15" customHeight="1" thickBot="1" x14ac:dyDescent="0.2">
      <c r="B25" s="696" t="s">
        <v>422</v>
      </c>
      <c r="C25" s="697"/>
      <c r="D25" s="697"/>
      <c r="E25" s="158">
        <v>9</v>
      </c>
      <c r="F25" s="159">
        <v>86</v>
      </c>
    </row>
    <row r="26" spans="1:7" ht="15" customHeight="1" thickTop="1" x14ac:dyDescent="0.15">
      <c r="B26" s="702" t="s">
        <v>392</v>
      </c>
      <c r="C26" s="703"/>
      <c r="D26" s="703"/>
      <c r="E26" s="195">
        <v>1</v>
      </c>
      <c r="F26" s="196">
        <v>20</v>
      </c>
      <c r="G26" s="197"/>
    </row>
    <row r="27" spans="1:7" s="197" customFormat="1" ht="15" customHeight="1" x14ac:dyDescent="0.15">
      <c r="B27" s="699" t="s">
        <v>425</v>
      </c>
      <c r="C27" s="700"/>
      <c r="D27" s="701"/>
      <c r="E27" s="198">
        <v>1</v>
      </c>
      <c r="F27" s="199">
        <v>57</v>
      </c>
    </row>
    <row r="28" spans="1:7" ht="15" customHeight="1" x14ac:dyDescent="0.15">
      <c r="B28" s="692" t="s">
        <v>393</v>
      </c>
      <c r="C28" s="693"/>
      <c r="D28" s="693"/>
      <c r="E28" s="162">
        <v>1</v>
      </c>
      <c r="F28" s="163">
        <v>16</v>
      </c>
    </row>
    <row r="29" spans="1:7" ht="15" customHeight="1" x14ac:dyDescent="0.15">
      <c r="B29" s="704" t="s">
        <v>394</v>
      </c>
      <c r="C29" s="705"/>
      <c r="D29" s="706"/>
      <c r="E29" s="198">
        <v>1</v>
      </c>
      <c r="F29" s="199">
        <v>5</v>
      </c>
      <c r="G29" s="197"/>
    </row>
    <row r="30" spans="1:7" ht="15" customHeight="1" x14ac:dyDescent="0.15">
      <c r="B30" s="707" t="s">
        <v>396</v>
      </c>
      <c r="C30" s="708"/>
      <c r="D30" s="708"/>
      <c r="E30" s="200" t="s">
        <v>397</v>
      </c>
      <c r="F30" s="201" t="s">
        <v>397</v>
      </c>
      <c r="G30" s="197"/>
    </row>
    <row r="31" spans="1:7" ht="15" customHeight="1" x14ac:dyDescent="0.15">
      <c r="B31" s="707" t="s">
        <v>408</v>
      </c>
      <c r="C31" s="708"/>
      <c r="D31" s="708"/>
      <c r="E31" s="198">
        <v>1</v>
      </c>
      <c r="F31" s="199">
        <v>33</v>
      </c>
      <c r="G31" s="197"/>
    </row>
    <row r="32" spans="1:7" ht="24.95" customHeight="1" x14ac:dyDescent="0.15">
      <c r="B32" s="709" t="s">
        <v>426</v>
      </c>
      <c r="C32" s="687"/>
      <c r="D32" s="688"/>
      <c r="E32" s="162">
        <v>1</v>
      </c>
      <c r="F32" s="163">
        <v>32</v>
      </c>
    </row>
    <row r="33" spans="1:7" ht="15" customHeight="1" x14ac:dyDescent="0.15">
      <c r="B33" s="694" t="s">
        <v>580</v>
      </c>
      <c r="C33" s="698"/>
      <c r="D33" s="698"/>
      <c r="E33" s="160">
        <v>2</v>
      </c>
      <c r="F33" s="161">
        <v>27</v>
      </c>
    </row>
    <row r="34" spans="1:7" ht="15" customHeight="1" x14ac:dyDescent="0.15">
      <c r="B34" s="707" t="s">
        <v>395</v>
      </c>
      <c r="C34" s="708"/>
      <c r="D34" s="708"/>
      <c r="E34" s="198">
        <v>1</v>
      </c>
      <c r="F34" s="199">
        <v>30</v>
      </c>
      <c r="G34" s="197"/>
    </row>
    <row r="35" spans="1:7" ht="15" customHeight="1" x14ac:dyDescent="0.15">
      <c r="B35" s="655" t="s">
        <v>414</v>
      </c>
      <c r="C35" s="660"/>
      <c r="D35" s="661"/>
      <c r="E35" s="162">
        <v>1</v>
      </c>
      <c r="F35" s="163">
        <v>16</v>
      </c>
    </row>
    <row r="36" spans="1:7" ht="15" customHeight="1" x14ac:dyDescent="0.15">
      <c r="B36" s="692" t="s">
        <v>415</v>
      </c>
      <c r="C36" s="693"/>
      <c r="D36" s="693"/>
      <c r="E36" s="162">
        <v>1</v>
      </c>
      <c r="F36" s="163">
        <v>46</v>
      </c>
    </row>
    <row r="37" spans="1:7" ht="15" customHeight="1" x14ac:dyDescent="0.15">
      <c r="B37" s="702" t="s">
        <v>416</v>
      </c>
      <c r="C37" s="703"/>
      <c r="D37" s="703"/>
      <c r="E37" s="195">
        <v>1</v>
      </c>
      <c r="F37" s="196">
        <v>11</v>
      </c>
      <c r="G37" s="197"/>
    </row>
    <row r="38" spans="1:7" ht="15" customHeight="1" x14ac:dyDescent="0.15">
      <c r="B38" s="692" t="s">
        <v>579</v>
      </c>
      <c r="C38" s="693"/>
      <c r="D38" s="693"/>
      <c r="E38" s="162">
        <v>3</v>
      </c>
      <c r="F38" s="163">
        <v>33</v>
      </c>
    </row>
    <row r="39" spans="1:7" ht="15" customHeight="1" x14ac:dyDescent="0.15">
      <c r="B39" s="686" t="s">
        <v>428</v>
      </c>
      <c r="C39" s="687"/>
      <c r="D39" s="688"/>
      <c r="E39" s="162">
        <v>1</v>
      </c>
      <c r="F39" s="163">
        <v>30</v>
      </c>
    </row>
    <row r="40" spans="1:7" ht="15" customHeight="1" x14ac:dyDescent="0.15">
      <c r="B40" s="692" t="s">
        <v>581</v>
      </c>
      <c r="C40" s="693"/>
      <c r="D40" s="693"/>
      <c r="E40" s="162">
        <v>2</v>
      </c>
      <c r="F40" s="163">
        <v>34</v>
      </c>
    </row>
    <row r="41" spans="1:7" ht="15" customHeight="1" x14ac:dyDescent="0.15">
      <c r="B41" s="692" t="s">
        <v>582</v>
      </c>
      <c r="C41" s="693"/>
      <c r="D41" s="693"/>
      <c r="E41" s="162">
        <v>2</v>
      </c>
      <c r="F41" s="163">
        <v>66</v>
      </c>
    </row>
    <row r="42" spans="1:7" ht="15" customHeight="1" x14ac:dyDescent="0.15">
      <c r="B42" s="686" t="s">
        <v>429</v>
      </c>
      <c r="C42" s="687"/>
      <c r="D42" s="688"/>
      <c r="E42" s="162">
        <v>1</v>
      </c>
      <c r="F42" s="163">
        <v>16</v>
      </c>
    </row>
    <row r="43" spans="1:7" ht="24.95" customHeight="1" x14ac:dyDescent="0.15">
      <c r="B43" s="655" t="s">
        <v>423</v>
      </c>
      <c r="C43" s="660"/>
      <c r="D43" s="661"/>
      <c r="E43" s="162">
        <v>1</v>
      </c>
      <c r="F43" s="163">
        <v>13</v>
      </c>
    </row>
    <row r="44" spans="1:7" ht="15" customHeight="1" x14ac:dyDescent="0.15">
      <c r="B44" s="686" t="s">
        <v>427</v>
      </c>
      <c r="C44" s="687"/>
      <c r="D44" s="688"/>
      <c r="E44" s="162">
        <v>1</v>
      </c>
      <c r="F44" s="163">
        <v>41</v>
      </c>
    </row>
    <row r="45" spans="1:7" s="197" customFormat="1" ht="15" customHeight="1" x14ac:dyDescent="0.15">
      <c r="B45" s="699" t="s">
        <v>424</v>
      </c>
      <c r="C45" s="700"/>
      <c r="D45" s="701"/>
      <c r="E45" s="198">
        <v>1</v>
      </c>
      <c r="F45" s="199">
        <v>54</v>
      </c>
    </row>
    <row r="46" spans="1:7" ht="15" customHeight="1" x14ac:dyDescent="0.15">
      <c r="B46" s="692" t="s">
        <v>409</v>
      </c>
      <c r="C46" s="693"/>
      <c r="D46" s="693"/>
      <c r="E46" s="162">
        <v>1</v>
      </c>
      <c r="F46" s="163">
        <v>10</v>
      </c>
    </row>
    <row r="47" spans="1:7" ht="15" customHeight="1" x14ac:dyDescent="0.15">
      <c r="B47" s="692" t="s">
        <v>410</v>
      </c>
      <c r="C47" s="693"/>
      <c r="D47" s="693"/>
      <c r="E47" s="162">
        <v>1</v>
      </c>
      <c r="F47" s="163">
        <v>10</v>
      </c>
    </row>
    <row r="48" spans="1:7" ht="15" customHeight="1" x14ac:dyDescent="0.15">
      <c r="A48" s="48"/>
      <c r="B48" s="692" t="s">
        <v>411</v>
      </c>
      <c r="C48" s="693"/>
      <c r="D48" s="693"/>
      <c r="E48" s="162">
        <v>1</v>
      </c>
      <c r="F48" s="163">
        <v>15</v>
      </c>
    </row>
    <row r="49" spans="2:6" ht="15" customHeight="1" x14ac:dyDescent="0.15">
      <c r="B49" s="692" t="s">
        <v>583</v>
      </c>
      <c r="C49" s="693"/>
      <c r="D49" s="693"/>
      <c r="E49" s="162">
        <v>2</v>
      </c>
      <c r="F49" s="163">
        <v>36</v>
      </c>
    </row>
    <row r="50" spans="2:6" ht="15" customHeight="1" x14ac:dyDescent="0.15">
      <c r="B50" s="694" t="s">
        <v>412</v>
      </c>
      <c r="C50" s="695"/>
      <c r="D50" s="695"/>
      <c r="E50" s="160">
        <v>1</v>
      </c>
      <c r="F50" s="161">
        <v>40</v>
      </c>
    </row>
    <row r="51" spans="2:6" ht="15" customHeight="1" x14ac:dyDescent="0.15">
      <c r="B51" s="692" t="s">
        <v>413</v>
      </c>
      <c r="C51" s="693"/>
      <c r="D51" s="693"/>
      <c r="E51" s="162">
        <v>1</v>
      </c>
      <c r="F51" s="163">
        <v>26</v>
      </c>
    </row>
    <row r="52" spans="2:6" ht="15" customHeight="1" x14ac:dyDescent="0.15">
      <c r="B52" s="686" t="s">
        <v>430</v>
      </c>
      <c r="C52" s="687"/>
      <c r="D52" s="688"/>
      <c r="E52" s="162">
        <v>1</v>
      </c>
      <c r="F52" s="163">
        <v>35</v>
      </c>
    </row>
    <row r="53" spans="2:6" ht="15" customHeight="1" x14ac:dyDescent="0.15">
      <c r="B53" s="686" t="s">
        <v>431</v>
      </c>
      <c r="C53" s="687"/>
      <c r="D53" s="688"/>
      <c r="E53" s="162">
        <v>1</v>
      </c>
      <c r="F53" s="163">
        <v>37</v>
      </c>
    </row>
    <row r="54" spans="2:6" ht="15" customHeight="1" thickBot="1" x14ac:dyDescent="0.2">
      <c r="B54" s="689" t="s">
        <v>432</v>
      </c>
      <c r="C54" s="690"/>
      <c r="D54" s="691"/>
      <c r="E54" s="164">
        <v>1</v>
      </c>
      <c r="F54" s="165">
        <v>42</v>
      </c>
    </row>
    <row r="76" ht="17.100000000000001" customHeight="1" x14ac:dyDescent="0.15"/>
    <row r="77" ht="17.100000000000001" customHeight="1" x14ac:dyDescent="0.15"/>
    <row r="78" ht="17.100000000000001" customHeight="1" x14ac:dyDescent="0.15"/>
    <row r="79" ht="17.100000000000001" customHeight="1" x14ac:dyDescent="0.15"/>
    <row r="80" ht="17.100000000000001" customHeight="1" x14ac:dyDescent="0.15"/>
    <row r="81" ht="17.100000000000001" customHeight="1" x14ac:dyDescent="0.15"/>
    <row r="82" ht="17.100000000000001" customHeight="1" x14ac:dyDescent="0.15"/>
    <row r="83" ht="17.100000000000001" customHeight="1" x14ac:dyDescent="0.15"/>
    <row r="84" ht="17.100000000000001" customHeight="1" x14ac:dyDescent="0.15"/>
    <row r="85" ht="17.100000000000001" customHeight="1" x14ac:dyDescent="0.15"/>
    <row r="94" ht="15.75" customHeight="1" x14ac:dyDescent="0.15"/>
  </sheetData>
  <mergeCells count="49">
    <mergeCell ref="B21:D21"/>
    <mergeCell ref="B22:D22"/>
    <mergeCell ref="B23:D23"/>
    <mergeCell ref="B24:D24"/>
    <mergeCell ref="B19:D19"/>
    <mergeCell ref="B20:D20"/>
    <mergeCell ref="B25:D25"/>
    <mergeCell ref="B33:D33"/>
    <mergeCell ref="B40:D40"/>
    <mergeCell ref="B49:D49"/>
    <mergeCell ref="B41:D41"/>
    <mergeCell ref="B45:D45"/>
    <mergeCell ref="B37:D37"/>
    <mergeCell ref="B26:D26"/>
    <mergeCell ref="B29:D29"/>
    <mergeCell ref="B30:D30"/>
    <mergeCell ref="B31:D31"/>
    <mergeCell ref="B34:D34"/>
    <mergeCell ref="B28:D28"/>
    <mergeCell ref="B43:D43"/>
    <mergeCell ref="B27:D27"/>
    <mergeCell ref="B32:D32"/>
    <mergeCell ref="B39:D39"/>
    <mergeCell ref="B36:D36"/>
    <mergeCell ref="B35:D35"/>
    <mergeCell ref="B38:D38"/>
    <mergeCell ref="B42:D42"/>
    <mergeCell ref="B44:D44"/>
    <mergeCell ref="B53:D53"/>
    <mergeCell ref="B52:D52"/>
    <mergeCell ref="B54:D54"/>
    <mergeCell ref="B46:D46"/>
    <mergeCell ref="B47:D47"/>
    <mergeCell ref="B48:D48"/>
    <mergeCell ref="B50:D50"/>
    <mergeCell ref="B51:D51"/>
    <mergeCell ref="B13:D13"/>
    <mergeCell ref="B15:D15"/>
    <mergeCell ref="B5:D5"/>
    <mergeCell ref="B6:D6"/>
    <mergeCell ref="B4:D4"/>
    <mergeCell ref="B12:D12"/>
    <mergeCell ref="B14:D14"/>
    <mergeCell ref="B3:D3"/>
    <mergeCell ref="B7:D7"/>
    <mergeCell ref="B8:D8"/>
    <mergeCell ref="B11:D11"/>
    <mergeCell ref="B9:D9"/>
    <mergeCell ref="B10:D10"/>
  </mergeCells>
  <phoneticPr fontId="2"/>
  <pageMargins left="0.78740157480314965" right="0.78740157480314965" top="0.39370078740157483" bottom="0.39370078740157483" header="0.51181102362204722" footer="0.31496062992125984"/>
  <pageSetup paperSize="9" orientation="portrait" r:id="rId1"/>
  <headerFooter alignWithMargins="0">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7"/>
  <sheetViews>
    <sheetView zoomScaleNormal="100" zoomScaleSheetLayoutView="100" workbookViewId="0"/>
  </sheetViews>
  <sheetFormatPr defaultRowHeight="13.5" x14ac:dyDescent="0.15"/>
  <cols>
    <col min="1" max="1" width="9" style="49"/>
    <col min="2" max="4" width="12.625" style="49" customWidth="1"/>
    <col min="5" max="5" width="8.625" style="49" customWidth="1"/>
    <col min="6" max="6" width="17.625" style="49" customWidth="1"/>
    <col min="7" max="16384" width="9" style="49"/>
  </cols>
  <sheetData>
    <row r="1" spans="1:6" ht="8.1" customHeight="1" x14ac:dyDescent="0.15"/>
    <row r="2" spans="1:6" ht="15" customHeight="1" thickBot="1" x14ac:dyDescent="0.2">
      <c r="B2" s="151" t="s">
        <v>286</v>
      </c>
      <c r="C2" s="112"/>
      <c r="D2" s="112"/>
      <c r="E2" s="133" t="s">
        <v>90</v>
      </c>
      <c r="F2" s="133" t="s">
        <v>91</v>
      </c>
    </row>
    <row r="3" spans="1:6" ht="15" customHeight="1" x14ac:dyDescent="0.15">
      <c r="B3" s="713" t="s">
        <v>433</v>
      </c>
      <c r="C3" s="714"/>
      <c r="D3" s="714"/>
      <c r="E3" s="156">
        <v>83</v>
      </c>
      <c r="F3" s="157">
        <v>2079</v>
      </c>
    </row>
    <row r="4" spans="1:6" ht="15" customHeight="1" x14ac:dyDescent="0.15">
      <c r="B4" s="692" t="s">
        <v>434</v>
      </c>
      <c r="C4" s="693"/>
      <c r="D4" s="693"/>
      <c r="E4" s="162">
        <v>21</v>
      </c>
      <c r="F4" s="163">
        <v>337</v>
      </c>
    </row>
    <row r="5" spans="1:6" ht="15" customHeight="1" x14ac:dyDescent="0.15">
      <c r="B5" s="692" t="s">
        <v>404</v>
      </c>
      <c r="C5" s="693"/>
      <c r="D5" s="693"/>
      <c r="E5" s="162">
        <v>12</v>
      </c>
      <c r="F5" s="163">
        <v>356</v>
      </c>
    </row>
    <row r="6" spans="1:6" ht="15" customHeight="1" thickBot="1" x14ac:dyDescent="0.2">
      <c r="B6" s="696" t="s">
        <v>435</v>
      </c>
      <c r="C6" s="697"/>
      <c r="D6" s="697"/>
      <c r="E6" s="158">
        <v>12</v>
      </c>
      <c r="F6" s="159">
        <v>97</v>
      </c>
    </row>
    <row r="7" spans="1:6" ht="15" customHeight="1" thickTop="1" x14ac:dyDescent="0.15">
      <c r="B7" s="694" t="s">
        <v>584</v>
      </c>
      <c r="C7" s="698"/>
      <c r="D7" s="698"/>
      <c r="E7" s="160">
        <v>2</v>
      </c>
      <c r="F7" s="161">
        <v>175</v>
      </c>
    </row>
    <row r="8" spans="1:6" ht="27.95" customHeight="1" x14ac:dyDescent="0.15">
      <c r="B8" s="734" t="s">
        <v>594</v>
      </c>
      <c r="C8" s="653"/>
      <c r="D8" s="654"/>
      <c r="E8" s="160">
        <v>6</v>
      </c>
      <c r="F8" s="161">
        <v>83</v>
      </c>
    </row>
    <row r="9" spans="1:6" ht="27.95" customHeight="1" thickBot="1" x14ac:dyDescent="0.2">
      <c r="B9" s="729" t="s">
        <v>436</v>
      </c>
      <c r="C9" s="730"/>
      <c r="D9" s="731"/>
      <c r="E9" s="158">
        <v>1</v>
      </c>
      <c r="F9" s="159">
        <v>24</v>
      </c>
    </row>
    <row r="10" spans="1:6" ht="15" customHeight="1" thickTop="1" thickBot="1" x14ac:dyDescent="0.2">
      <c r="B10" s="732" t="s">
        <v>88</v>
      </c>
      <c r="C10" s="733"/>
      <c r="D10" s="733"/>
      <c r="E10" s="174">
        <v>172</v>
      </c>
      <c r="F10" s="175"/>
    </row>
    <row r="11" spans="1:6" ht="8.1" customHeight="1" x14ac:dyDescent="0.15">
      <c r="B11" s="48"/>
      <c r="C11" s="48"/>
      <c r="D11" s="48"/>
    </row>
    <row r="12" spans="1:6" ht="17.100000000000001" customHeight="1" x14ac:dyDescent="0.15">
      <c r="A12" s="668" t="s">
        <v>198</v>
      </c>
      <c r="B12" s="668"/>
      <c r="C12" s="668"/>
      <c r="D12" s="728"/>
      <c r="E12" s="133"/>
      <c r="F12" s="133"/>
    </row>
    <row r="13" spans="1:6" ht="14.25" thickBot="1" x14ac:dyDescent="0.2">
      <c r="A13" s="48"/>
      <c r="B13" s="134" t="s">
        <v>285</v>
      </c>
      <c r="C13" s="48"/>
      <c r="E13" s="133" t="s">
        <v>90</v>
      </c>
      <c r="F13" s="133" t="s">
        <v>91</v>
      </c>
    </row>
    <row r="14" spans="1:6" ht="15" customHeight="1" x14ac:dyDescent="0.15">
      <c r="B14" s="719" t="s">
        <v>401</v>
      </c>
      <c r="C14" s="720"/>
      <c r="D14" s="720"/>
      <c r="E14" s="156">
        <v>46</v>
      </c>
      <c r="F14" s="157">
        <v>471</v>
      </c>
    </row>
    <row r="15" spans="1:6" ht="15" customHeight="1" x14ac:dyDescent="0.15">
      <c r="B15" s="717" t="s">
        <v>441</v>
      </c>
      <c r="C15" s="718"/>
      <c r="D15" s="718"/>
      <c r="E15" s="160">
        <v>20</v>
      </c>
      <c r="F15" s="161">
        <v>197</v>
      </c>
    </row>
    <row r="16" spans="1:6" ht="15" customHeight="1" thickBot="1" x14ac:dyDescent="0.2">
      <c r="B16" s="721" t="s">
        <v>402</v>
      </c>
      <c r="C16" s="722"/>
      <c r="D16" s="722"/>
      <c r="E16" s="158">
        <v>12</v>
      </c>
      <c r="F16" s="159">
        <v>126</v>
      </c>
    </row>
    <row r="17" spans="1:30" ht="24.95" customHeight="1" thickTop="1" x14ac:dyDescent="0.15">
      <c r="B17" s="723" t="s">
        <v>438</v>
      </c>
      <c r="C17" s="718"/>
      <c r="D17" s="718"/>
      <c r="E17" s="160">
        <v>1</v>
      </c>
      <c r="F17" s="161">
        <v>5</v>
      </c>
    </row>
    <row r="18" spans="1:30" ht="15" customHeight="1" x14ac:dyDescent="0.15">
      <c r="B18" s="724" t="s">
        <v>439</v>
      </c>
      <c r="C18" s="725"/>
      <c r="D18" s="725"/>
      <c r="E18" s="162">
        <v>1</v>
      </c>
      <c r="F18" s="163">
        <v>5</v>
      </c>
    </row>
    <row r="19" spans="1:30" ht="15" customHeight="1" thickBot="1" x14ac:dyDescent="0.2">
      <c r="B19" s="726" t="s">
        <v>440</v>
      </c>
      <c r="C19" s="727"/>
      <c r="D19" s="727"/>
      <c r="E19" s="164">
        <v>1</v>
      </c>
      <c r="F19" s="165">
        <v>14</v>
      </c>
    </row>
    <row r="20" spans="1:30" ht="15" customHeight="1" thickBot="1" x14ac:dyDescent="0.2">
      <c r="B20" s="151" t="s">
        <v>286</v>
      </c>
      <c r="C20" s="112"/>
      <c r="D20" s="112"/>
      <c r="E20" s="133" t="s">
        <v>90</v>
      </c>
      <c r="F20" s="133" t="s">
        <v>91</v>
      </c>
    </row>
    <row r="21" spans="1:30" ht="15" customHeight="1" thickBot="1" x14ac:dyDescent="0.2">
      <c r="B21" s="715" t="s">
        <v>437</v>
      </c>
      <c r="C21" s="716"/>
      <c r="D21" s="716"/>
      <c r="E21" s="176">
        <v>12</v>
      </c>
      <c r="F21" s="177">
        <v>70</v>
      </c>
    </row>
    <row r="22" spans="1:30" ht="8.1" customHeight="1" x14ac:dyDescent="0.15">
      <c r="B22" s="55"/>
      <c r="C22" s="55"/>
      <c r="D22" s="55"/>
    </row>
    <row r="23" spans="1:30" ht="17.100000000000001" customHeight="1" x14ac:dyDescent="0.15">
      <c r="A23" s="668" t="s">
        <v>199</v>
      </c>
      <c r="B23" s="668"/>
      <c r="C23" s="668"/>
      <c r="E23" s="133"/>
      <c r="F23" s="133"/>
    </row>
    <row r="24" spans="1:30" ht="14.25" thickBot="1" x14ac:dyDescent="0.2">
      <c r="A24" s="48"/>
      <c r="B24" s="134" t="s">
        <v>285</v>
      </c>
      <c r="C24" s="48"/>
      <c r="E24" s="133" t="s">
        <v>90</v>
      </c>
      <c r="F24" s="133" t="s">
        <v>91</v>
      </c>
    </row>
    <row r="25" spans="1:30" ht="15" customHeight="1" thickBot="1" x14ac:dyDescent="0.2">
      <c r="A25" s="48"/>
      <c r="B25" s="741" t="s">
        <v>420</v>
      </c>
      <c r="C25" s="742"/>
      <c r="D25" s="742"/>
      <c r="E25" s="178">
        <v>10</v>
      </c>
      <c r="F25" s="179">
        <v>85</v>
      </c>
    </row>
    <row r="26" spans="1:30" ht="15" customHeight="1" thickTop="1" thickBot="1" x14ac:dyDescent="0.2">
      <c r="A26" s="48"/>
      <c r="B26" s="743" t="s">
        <v>442</v>
      </c>
      <c r="C26" s="744"/>
      <c r="D26" s="744"/>
      <c r="E26" s="180">
        <v>1</v>
      </c>
      <c r="F26" s="181">
        <v>47</v>
      </c>
    </row>
    <row r="27" spans="1:30" ht="8.1" customHeight="1" x14ac:dyDescent="0.15">
      <c r="A27" s="48"/>
      <c r="B27" s="48"/>
      <c r="C27" s="48"/>
      <c r="D27" s="48"/>
    </row>
    <row r="28" spans="1:30" ht="17.100000000000001" customHeight="1" x14ac:dyDescent="0.15">
      <c r="A28" s="745" t="s">
        <v>200</v>
      </c>
      <c r="B28" s="745"/>
      <c r="C28" s="745"/>
      <c r="D28" s="132"/>
      <c r="E28" s="133"/>
      <c r="F28" s="133"/>
    </row>
    <row r="29" spans="1:30" ht="14.25" thickBot="1" x14ac:dyDescent="0.2">
      <c r="A29" s="48"/>
      <c r="B29" s="134" t="s">
        <v>285</v>
      </c>
      <c r="C29" s="48"/>
      <c r="E29" s="133" t="s">
        <v>90</v>
      </c>
      <c r="F29" s="133" t="s">
        <v>91</v>
      </c>
    </row>
    <row r="30" spans="1:30" s="59" customFormat="1" ht="15" customHeight="1" x14ac:dyDescent="0.15">
      <c r="A30" s="132"/>
      <c r="B30" s="719" t="s">
        <v>445</v>
      </c>
      <c r="C30" s="720"/>
      <c r="D30" s="720"/>
      <c r="E30" s="182">
        <v>15</v>
      </c>
      <c r="F30" s="183">
        <v>370</v>
      </c>
      <c r="G30" s="49"/>
      <c r="H30" s="56"/>
      <c r="I30" s="57"/>
      <c r="J30" s="56"/>
      <c r="K30" s="56"/>
      <c r="L30" s="56"/>
      <c r="M30" s="56"/>
      <c r="N30" s="56"/>
      <c r="O30" s="57"/>
      <c r="P30" s="58"/>
      <c r="Q30" s="57"/>
      <c r="R30" s="58"/>
      <c r="S30" s="56"/>
      <c r="T30" s="56"/>
      <c r="U30" s="57"/>
      <c r="V30" s="58"/>
      <c r="W30" s="57"/>
      <c r="X30" s="58"/>
      <c r="Y30" s="57"/>
      <c r="Z30" s="58"/>
      <c r="AA30" s="57"/>
      <c r="AB30" s="58"/>
      <c r="AC30" s="23"/>
      <c r="AD30" s="24"/>
    </row>
    <row r="31" spans="1:30" s="59" customFormat="1" ht="15" customHeight="1" x14ac:dyDescent="0.15">
      <c r="A31" s="132"/>
      <c r="B31" s="746" t="s">
        <v>401</v>
      </c>
      <c r="C31" s="725"/>
      <c r="D31" s="725"/>
      <c r="E31" s="184">
        <v>12</v>
      </c>
      <c r="F31" s="185">
        <v>15</v>
      </c>
      <c r="G31" s="49"/>
      <c r="H31" s="58"/>
      <c r="I31" s="57"/>
      <c r="J31" s="56"/>
      <c r="K31" s="56"/>
      <c r="L31" s="56"/>
      <c r="M31" s="57"/>
      <c r="N31" s="58"/>
      <c r="O31" s="57"/>
      <c r="P31" s="58"/>
      <c r="Q31" s="57"/>
      <c r="R31" s="58"/>
      <c r="S31" s="56"/>
      <c r="T31" s="56"/>
      <c r="U31" s="57"/>
      <c r="V31" s="58"/>
      <c r="W31" s="57"/>
      <c r="X31" s="58"/>
      <c r="Y31" s="57"/>
      <c r="Z31" s="58"/>
      <c r="AA31" s="57"/>
      <c r="AB31" s="58"/>
      <c r="AC31" s="23"/>
      <c r="AD31" s="24"/>
    </row>
    <row r="32" spans="1:30" s="59" customFormat="1" ht="15" customHeight="1" x14ac:dyDescent="0.15">
      <c r="A32" s="132"/>
      <c r="B32" s="746" t="s">
        <v>444</v>
      </c>
      <c r="C32" s="725"/>
      <c r="D32" s="725"/>
      <c r="E32" s="184">
        <v>6</v>
      </c>
      <c r="F32" s="185">
        <v>9</v>
      </c>
      <c r="G32" s="49"/>
      <c r="H32" s="56"/>
      <c r="I32" s="57"/>
      <c r="J32" s="56"/>
      <c r="K32" s="56"/>
      <c r="L32" s="56"/>
      <c r="M32" s="56"/>
      <c r="N32" s="56"/>
      <c r="O32" s="57"/>
      <c r="P32" s="58"/>
      <c r="Q32" s="57"/>
      <c r="R32" s="58"/>
      <c r="S32" s="56"/>
      <c r="T32" s="56"/>
      <c r="U32" s="57"/>
      <c r="V32" s="58"/>
      <c r="W32" s="57"/>
      <c r="X32" s="58"/>
      <c r="Y32" s="57"/>
      <c r="Z32" s="58"/>
      <c r="AA32" s="57"/>
      <c r="AB32" s="58"/>
      <c r="AC32" s="23"/>
      <c r="AD32" s="24"/>
    </row>
    <row r="33" spans="1:30" ht="15" customHeight="1" thickBot="1" x14ac:dyDescent="0.2">
      <c r="A33" s="132"/>
      <c r="B33" s="721" t="s">
        <v>443</v>
      </c>
      <c r="C33" s="722"/>
      <c r="D33" s="722"/>
      <c r="E33" s="186">
        <v>4</v>
      </c>
      <c r="F33" s="187">
        <v>19</v>
      </c>
    </row>
    <row r="34" spans="1:30" ht="15" customHeight="1" thickTop="1" x14ac:dyDescent="0.15">
      <c r="A34" s="132"/>
      <c r="B34" s="717" t="s">
        <v>446</v>
      </c>
      <c r="C34" s="718"/>
      <c r="D34" s="718"/>
      <c r="E34" s="188">
        <v>1</v>
      </c>
      <c r="F34" s="189">
        <v>6</v>
      </c>
    </row>
    <row r="35" spans="1:30" s="59" customFormat="1" ht="15" customHeight="1" x14ac:dyDescent="0.15">
      <c r="A35" s="132"/>
      <c r="B35" s="724" t="s">
        <v>595</v>
      </c>
      <c r="C35" s="725"/>
      <c r="D35" s="725"/>
      <c r="E35" s="184">
        <v>2</v>
      </c>
      <c r="F35" s="185">
        <v>23</v>
      </c>
      <c r="G35" s="49"/>
      <c r="H35" s="58"/>
      <c r="I35" s="57"/>
      <c r="J35" s="56"/>
      <c r="K35" s="56"/>
      <c r="L35" s="56"/>
      <c r="M35" s="57"/>
      <c r="N35" s="58"/>
      <c r="O35" s="57"/>
      <c r="P35" s="58"/>
      <c r="Q35" s="57"/>
      <c r="R35" s="58"/>
      <c r="S35" s="56"/>
      <c r="T35" s="56"/>
      <c r="U35" s="57"/>
      <c r="V35" s="58"/>
      <c r="W35" s="57"/>
      <c r="X35" s="58"/>
      <c r="Y35" s="57"/>
      <c r="Z35" s="58"/>
      <c r="AA35" s="57"/>
      <c r="AB35" s="58"/>
      <c r="AC35" s="23"/>
      <c r="AD35" s="24"/>
    </row>
    <row r="36" spans="1:30" s="59" customFormat="1" ht="15" customHeight="1" x14ac:dyDescent="0.15">
      <c r="A36" s="132"/>
      <c r="B36" s="724" t="s">
        <v>448</v>
      </c>
      <c r="C36" s="725"/>
      <c r="D36" s="725"/>
      <c r="E36" s="184">
        <v>1</v>
      </c>
      <c r="F36" s="185">
        <v>83</v>
      </c>
      <c r="G36" s="49"/>
      <c r="H36" s="58"/>
      <c r="I36" s="57"/>
      <c r="J36" s="56"/>
      <c r="K36" s="56"/>
      <c r="L36" s="56"/>
      <c r="M36" s="57"/>
      <c r="N36" s="58"/>
      <c r="O36" s="57"/>
      <c r="P36" s="58"/>
      <c r="Q36" s="57"/>
      <c r="R36" s="58"/>
      <c r="S36" s="56"/>
      <c r="T36" s="56"/>
      <c r="U36" s="57"/>
      <c r="V36" s="58"/>
      <c r="W36" s="57"/>
      <c r="X36" s="58"/>
      <c r="Y36" s="57"/>
      <c r="Z36" s="58"/>
      <c r="AA36" s="57"/>
      <c r="AB36" s="58"/>
      <c r="AC36" s="23"/>
      <c r="AD36" s="24"/>
    </row>
    <row r="37" spans="1:30" s="59" customFormat="1" ht="15" customHeight="1" thickBot="1" x14ac:dyDescent="0.2">
      <c r="A37" s="132"/>
      <c r="B37" s="726" t="s">
        <v>447</v>
      </c>
      <c r="C37" s="727"/>
      <c r="D37" s="727"/>
      <c r="E37" s="190">
        <v>1</v>
      </c>
      <c r="F37" s="191">
        <v>9</v>
      </c>
      <c r="G37" s="49"/>
      <c r="H37" s="58"/>
      <c r="I37" s="57"/>
      <c r="J37" s="56"/>
      <c r="K37" s="56"/>
      <c r="L37" s="56"/>
      <c r="M37" s="57"/>
      <c r="N37" s="58"/>
      <c r="O37" s="57"/>
      <c r="P37" s="58"/>
      <c r="Q37" s="57"/>
      <c r="R37" s="58"/>
      <c r="S37" s="56"/>
      <c r="T37" s="56"/>
      <c r="U37" s="57"/>
      <c r="V37" s="58"/>
      <c r="W37" s="57"/>
      <c r="X37" s="58"/>
      <c r="Y37" s="57"/>
      <c r="Z37" s="58"/>
      <c r="AA37" s="57"/>
      <c r="AB37" s="58"/>
      <c r="AC37" s="23"/>
      <c r="AD37" s="24"/>
    </row>
    <row r="38" spans="1:30" ht="15" customHeight="1" thickBot="1" x14ac:dyDescent="0.2">
      <c r="B38" s="151" t="s">
        <v>286</v>
      </c>
      <c r="C38" s="112"/>
      <c r="D38" s="112"/>
      <c r="E38" s="133" t="s">
        <v>90</v>
      </c>
      <c r="F38" s="133" t="s">
        <v>91</v>
      </c>
    </row>
    <row r="39" spans="1:30" s="59" customFormat="1" ht="15" customHeight="1" x14ac:dyDescent="0.15">
      <c r="A39" s="132"/>
      <c r="B39" s="735" t="s">
        <v>449</v>
      </c>
      <c r="C39" s="720"/>
      <c r="D39" s="720"/>
      <c r="E39" s="182">
        <v>1</v>
      </c>
      <c r="F39" s="183">
        <v>8</v>
      </c>
      <c r="G39" s="49"/>
      <c r="H39" s="56"/>
      <c r="I39" s="57"/>
      <c r="J39" s="56"/>
      <c r="K39" s="56"/>
      <c r="L39" s="56"/>
      <c r="M39" s="56"/>
      <c r="N39" s="56"/>
      <c r="O39" s="57"/>
      <c r="P39" s="58"/>
      <c r="Q39" s="57"/>
      <c r="R39" s="58"/>
      <c r="S39" s="56"/>
      <c r="T39" s="56"/>
      <c r="U39" s="57"/>
      <c r="V39" s="58"/>
      <c r="W39" s="57"/>
      <c r="X39" s="58"/>
      <c r="Y39" s="57"/>
      <c r="Z39" s="58"/>
      <c r="AA39" s="57"/>
      <c r="AB39" s="58"/>
      <c r="AC39" s="23"/>
      <c r="AD39" s="24"/>
    </row>
    <row r="40" spans="1:30" s="59" customFormat="1" ht="15" customHeight="1" thickBot="1" x14ac:dyDescent="0.2">
      <c r="A40" s="132"/>
      <c r="B40" s="739" t="s">
        <v>450</v>
      </c>
      <c r="C40" s="740"/>
      <c r="D40" s="740"/>
      <c r="E40" s="180">
        <v>1</v>
      </c>
      <c r="F40" s="181">
        <v>62</v>
      </c>
      <c r="G40" s="49"/>
      <c r="H40" s="56"/>
      <c r="I40" s="57"/>
      <c r="J40" s="56"/>
      <c r="K40" s="56"/>
      <c r="L40" s="56"/>
      <c r="M40" s="56"/>
      <c r="N40" s="56"/>
      <c r="O40" s="57"/>
      <c r="P40" s="58"/>
      <c r="Q40" s="57"/>
      <c r="R40" s="58"/>
      <c r="S40" s="56"/>
      <c r="T40" s="56"/>
      <c r="U40" s="57"/>
      <c r="V40" s="58"/>
      <c r="W40" s="57"/>
      <c r="X40" s="58"/>
      <c r="Y40" s="57"/>
      <c r="Z40" s="58"/>
      <c r="AA40" s="57"/>
      <c r="AB40" s="58"/>
      <c r="AC40" s="23"/>
      <c r="AD40" s="24"/>
    </row>
    <row r="41" spans="1:30" s="59" customFormat="1" ht="8.1" customHeight="1" x14ac:dyDescent="0.15">
      <c r="A41" s="49"/>
      <c r="B41" s="49"/>
      <c r="C41" s="49"/>
      <c r="D41" s="49"/>
      <c r="E41" s="49"/>
      <c r="F41" s="49"/>
      <c r="G41" s="49"/>
      <c r="H41" s="56"/>
      <c r="I41" s="57"/>
      <c r="J41" s="56"/>
      <c r="K41" s="56"/>
      <c r="L41" s="56"/>
      <c r="M41" s="56"/>
      <c r="N41" s="56"/>
      <c r="O41" s="57"/>
      <c r="P41" s="58"/>
      <c r="Q41" s="57"/>
      <c r="R41" s="58"/>
      <c r="S41" s="56"/>
      <c r="T41" s="56"/>
      <c r="U41" s="57"/>
      <c r="V41" s="58"/>
      <c r="W41" s="57"/>
      <c r="X41" s="58"/>
      <c r="Y41" s="57"/>
      <c r="Z41" s="58"/>
      <c r="AA41" s="57"/>
      <c r="AB41" s="58"/>
      <c r="AC41" s="23"/>
      <c r="AD41" s="24"/>
    </row>
    <row r="42" spans="1:30" ht="17.100000000000001" customHeight="1" x14ac:dyDescent="0.15">
      <c r="A42" s="668" t="s">
        <v>201</v>
      </c>
      <c r="B42" s="668"/>
      <c r="C42" s="668"/>
      <c r="D42" s="48"/>
      <c r="E42" s="133"/>
      <c r="F42" s="133"/>
    </row>
    <row r="43" spans="1:30" ht="14.25" thickBot="1" x14ac:dyDescent="0.2">
      <c r="A43" s="48"/>
      <c r="B43" s="134" t="s">
        <v>285</v>
      </c>
      <c r="C43" s="48"/>
      <c r="E43" s="133" t="s">
        <v>90</v>
      </c>
      <c r="F43" s="133" t="s">
        <v>91</v>
      </c>
    </row>
    <row r="44" spans="1:30" ht="15" customHeight="1" thickBot="1" x14ac:dyDescent="0.2">
      <c r="A44" s="48"/>
      <c r="B44" s="736" t="s">
        <v>451</v>
      </c>
      <c r="C44" s="737"/>
      <c r="D44" s="737"/>
      <c r="E44" s="192">
        <v>22</v>
      </c>
      <c r="F44" s="193">
        <v>288</v>
      </c>
    </row>
    <row r="45" spans="1:30" ht="15" customHeight="1" thickTop="1" x14ac:dyDescent="0.15">
      <c r="A45" s="48"/>
      <c r="B45" s="717" t="s">
        <v>596</v>
      </c>
      <c r="C45" s="718"/>
      <c r="D45" s="718"/>
      <c r="E45" s="154">
        <v>2</v>
      </c>
      <c r="F45" s="140">
        <v>37</v>
      </c>
    </row>
    <row r="46" spans="1:30" ht="15" customHeight="1" thickBot="1" x14ac:dyDescent="0.2">
      <c r="A46" s="48"/>
      <c r="B46" s="726" t="s">
        <v>452</v>
      </c>
      <c r="C46" s="738"/>
      <c r="D46" s="738"/>
      <c r="E46" s="155">
        <v>1</v>
      </c>
      <c r="F46" s="150">
        <v>32</v>
      </c>
    </row>
    <row r="47" spans="1:30" ht="8.1" customHeight="1" x14ac:dyDescent="0.15"/>
  </sheetData>
  <mergeCells count="34">
    <mergeCell ref="B34:D34"/>
    <mergeCell ref="B36:D36"/>
    <mergeCell ref="B37:D37"/>
    <mergeCell ref="B35:D35"/>
    <mergeCell ref="A23:C23"/>
    <mergeCell ref="B25:D25"/>
    <mergeCell ref="B26:D26"/>
    <mergeCell ref="A28:C28"/>
    <mergeCell ref="B33:D33"/>
    <mergeCell ref="B31:D31"/>
    <mergeCell ref="B30:D30"/>
    <mergeCell ref="B32:D32"/>
    <mergeCell ref="B39:D39"/>
    <mergeCell ref="A42:C42"/>
    <mergeCell ref="B44:D44"/>
    <mergeCell ref="B45:D45"/>
    <mergeCell ref="B46:D46"/>
    <mergeCell ref="B40:D40"/>
    <mergeCell ref="A12:D12"/>
    <mergeCell ref="B3:D3"/>
    <mergeCell ref="B5:D5"/>
    <mergeCell ref="B4:D4"/>
    <mergeCell ref="B6:D6"/>
    <mergeCell ref="B9:D9"/>
    <mergeCell ref="B10:D10"/>
    <mergeCell ref="B8:D8"/>
    <mergeCell ref="B7:D7"/>
    <mergeCell ref="B21:D21"/>
    <mergeCell ref="B15:D15"/>
    <mergeCell ref="B14:D14"/>
    <mergeCell ref="B16:D16"/>
    <mergeCell ref="B17:D17"/>
    <mergeCell ref="B18:D18"/>
    <mergeCell ref="B19:D19"/>
  </mergeCells>
  <phoneticPr fontId="2"/>
  <pageMargins left="0.78740157480314965" right="0.78740157480314965" top="0.59055118110236227" bottom="0.59055118110236227" header="0.51181102362204722" footer="0.51181102362204722"/>
  <pageSetup paperSize="9" orientation="portrait" r:id="rId1"/>
  <headerFooter alignWithMargins="0">
    <oddFooter xml:space="preserve">&amp;C&amp;A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9"/>
  <sheetViews>
    <sheetView zoomScaleNormal="100" workbookViewId="0"/>
  </sheetViews>
  <sheetFormatPr defaultRowHeight="13.5" x14ac:dyDescent="0.15"/>
  <cols>
    <col min="1" max="1" width="9" style="6"/>
    <col min="2" max="4" width="12.625" style="6" customWidth="1"/>
    <col min="5" max="5" width="8.625" style="6" customWidth="1"/>
    <col min="6" max="6" width="17.625" style="6" customWidth="1"/>
    <col min="7" max="16384" width="9" style="6"/>
  </cols>
  <sheetData>
    <row r="1" spans="1:7" ht="8.1" customHeight="1" x14ac:dyDescent="0.15"/>
    <row r="2" spans="1:7" s="49" customFormat="1" ht="17.100000000000001" customHeight="1" x14ac:dyDescent="0.15">
      <c r="A2" s="745" t="s">
        <v>202</v>
      </c>
      <c r="B2" s="745"/>
      <c r="C2" s="745"/>
      <c r="D2" s="132"/>
      <c r="E2" s="133"/>
      <c r="F2" s="133"/>
      <c r="G2" s="23"/>
    </row>
    <row r="3" spans="1:7" s="49" customFormat="1" ht="14.25" thickBot="1" x14ac:dyDescent="0.2">
      <c r="A3" s="48"/>
      <c r="B3" s="134" t="s">
        <v>285</v>
      </c>
      <c r="C3" s="48"/>
      <c r="E3" s="133" t="s">
        <v>90</v>
      </c>
      <c r="F3" s="133" t="s">
        <v>91</v>
      </c>
    </row>
    <row r="4" spans="1:7" s="49" customFormat="1" ht="15" customHeight="1" x14ac:dyDescent="0.15">
      <c r="A4" s="132"/>
      <c r="B4" s="719" t="s">
        <v>453</v>
      </c>
      <c r="C4" s="720"/>
      <c r="D4" s="720"/>
      <c r="E4" s="135">
        <v>29</v>
      </c>
      <c r="F4" s="136">
        <v>170</v>
      </c>
      <c r="G4" s="23"/>
    </row>
    <row r="5" spans="1:7" s="49" customFormat="1" ht="15" customHeight="1" thickBot="1" x14ac:dyDescent="0.2">
      <c r="A5" s="132"/>
      <c r="B5" s="721" t="s">
        <v>455</v>
      </c>
      <c r="C5" s="722"/>
      <c r="D5" s="722"/>
      <c r="E5" s="137">
        <v>11</v>
      </c>
      <c r="F5" s="138">
        <v>68</v>
      </c>
      <c r="G5" s="23"/>
    </row>
    <row r="6" spans="1:7" s="49" customFormat="1" ht="15" customHeight="1" thickTop="1" x14ac:dyDescent="0.15">
      <c r="B6" s="751" t="s">
        <v>456</v>
      </c>
      <c r="C6" s="752"/>
      <c r="D6" s="753"/>
      <c r="E6" s="139">
        <v>1</v>
      </c>
      <c r="F6" s="140">
        <v>22</v>
      </c>
    </row>
    <row r="7" spans="1:7" s="49" customFormat="1" ht="15" customHeight="1" x14ac:dyDescent="0.15">
      <c r="B7" s="749" t="s">
        <v>454</v>
      </c>
      <c r="C7" s="750"/>
      <c r="D7" s="750"/>
      <c r="E7" s="141">
        <v>1</v>
      </c>
      <c r="F7" s="142">
        <v>2</v>
      </c>
    </row>
    <row r="8" spans="1:7" s="49" customFormat="1" ht="15" customHeight="1" x14ac:dyDescent="0.15">
      <c r="B8" s="754" t="s">
        <v>458</v>
      </c>
      <c r="C8" s="755"/>
      <c r="D8" s="756"/>
      <c r="E8" s="143">
        <v>1</v>
      </c>
      <c r="F8" s="144">
        <v>29</v>
      </c>
    </row>
    <row r="9" spans="1:7" s="49" customFormat="1" ht="15" customHeight="1" x14ac:dyDescent="0.15">
      <c r="A9" s="132"/>
      <c r="B9" s="746" t="s">
        <v>585</v>
      </c>
      <c r="C9" s="725"/>
      <c r="D9" s="725"/>
      <c r="E9" s="145">
        <v>3</v>
      </c>
      <c r="F9" s="146">
        <v>190</v>
      </c>
      <c r="G9" s="23"/>
    </row>
    <row r="10" spans="1:7" s="49" customFormat="1" ht="15" customHeight="1" x14ac:dyDescent="0.15">
      <c r="B10" s="747" t="s">
        <v>457</v>
      </c>
      <c r="C10" s="748"/>
      <c r="D10" s="748"/>
      <c r="E10" s="143">
        <v>2</v>
      </c>
      <c r="F10" s="144">
        <v>15</v>
      </c>
    </row>
    <row r="11" spans="1:7" s="49" customFormat="1" ht="15" customHeight="1" x14ac:dyDescent="0.15">
      <c r="B11" s="686" t="s">
        <v>460</v>
      </c>
      <c r="C11" s="687"/>
      <c r="D11" s="688"/>
      <c r="E11" s="143">
        <v>1</v>
      </c>
      <c r="F11" s="144">
        <v>15</v>
      </c>
    </row>
    <row r="12" spans="1:7" s="49" customFormat="1" ht="15" customHeight="1" x14ac:dyDescent="0.15">
      <c r="B12" s="747" t="s">
        <v>461</v>
      </c>
      <c r="C12" s="748"/>
      <c r="D12" s="748"/>
      <c r="E12" s="143">
        <v>1</v>
      </c>
      <c r="F12" s="144">
        <v>6</v>
      </c>
    </row>
    <row r="13" spans="1:7" s="49" customFormat="1" ht="15" customHeight="1" x14ac:dyDescent="0.15">
      <c r="B13" s="747" t="s">
        <v>462</v>
      </c>
      <c r="C13" s="748"/>
      <c r="D13" s="748"/>
      <c r="E13" s="143">
        <v>1</v>
      </c>
      <c r="F13" s="144">
        <v>44</v>
      </c>
    </row>
    <row r="14" spans="1:7" s="49" customFormat="1" ht="15" customHeight="1" x14ac:dyDescent="0.15">
      <c r="B14" s="747" t="s">
        <v>463</v>
      </c>
      <c r="C14" s="748"/>
      <c r="D14" s="748"/>
      <c r="E14" s="143">
        <v>2</v>
      </c>
      <c r="F14" s="144">
        <v>56</v>
      </c>
    </row>
    <row r="15" spans="1:7" s="49" customFormat="1" ht="15" customHeight="1" x14ac:dyDescent="0.15">
      <c r="B15" s="766" t="s">
        <v>459</v>
      </c>
      <c r="C15" s="767"/>
      <c r="D15" s="767"/>
      <c r="E15" s="143">
        <v>1</v>
      </c>
      <c r="F15" s="144">
        <v>14</v>
      </c>
    </row>
    <row r="16" spans="1:7" s="49" customFormat="1" ht="15" customHeight="1" thickBot="1" x14ac:dyDescent="0.2">
      <c r="B16" s="768" t="s">
        <v>586</v>
      </c>
      <c r="C16" s="769"/>
      <c r="D16" s="770"/>
      <c r="E16" s="147">
        <v>2</v>
      </c>
      <c r="F16" s="148">
        <v>12</v>
      </c>
    </row>
    <row r="17" spans="1:6" s="49" customFormat="1" ht="15" customHeight="1" thickTop="1" x14ac:dyDescent="0.15">
      <c r="B17" s="686" t="s">
        <v>465</v>
      </c>
      <c r="C17" s="687"/>
      <c r="D17" s="688"/>
      <c r="E17" s="143">
        <v>1</v>
      </c>
      <c r="F17" s="144">
        <v>26</v>
      </c>
    </row>
    <row r="18" spans="1:6" s="49" customFormat="1" ht="15" customHeight="1" x14ac:dyDescent="0.15">
      <c r="B18" s="686" t="s">
        <v>468</v>
      </c>
      <c r="C18" s="687"/>
      <c r="D18" s="688"/>
      <c r="E18" s="143">
        <v>1</v>
      </c>
      <c r="F18" s="144">
        <v>30</v>
      </c>
    </row>
    <row r="19" spans="1:6" s="49" customFormat="1" ht="15" customHeight="1" x14ac:dyDescent="0.15">
      <c r="B19" s="686" t="s">
        <v>466</v>
      </c>
      <c r="C19" s="687"/>
      <c r="D19" s="688"/>
      <c r="E19" s="143">
        <v>1</v>
      </c>
      <c r="F19" s="144">
        <v>27</v>
      </c>
    </row>
    <row r="20" spans="1:6" s="49" customFormat="1" ht="15" customHeight="1" x14ac:dyDescent="0.15">
      <c r="B20" s="686" t="s">
        <v>464</v>
      </c>
      <c r="C20" s="687"/>
      <c r="D20" s="688"/>
      <c r="E20" s="143">
        <v>1</v>
      </c>
      <c r="F20" s="144">
        <v>19</v>
      </c>
    </row>
    <row r="21" spans="1:6" s="49" customFormat="1" ht="15" customHeight="1" thickBot="1" x14ac:dyDescent="0.2">
      <c r="B21" s="757" t="s">
        <v>467</v>
      </c>
      <c r="C21" s="758"/>
      <c r="D21" s="759"/>
      <c r="E21" s="149">
        <v>1</v>
      </c>
      <c r="F21" s="150">
        <v>11</v>
      </c>
    </row>
    <row r="22" spans="1:6" s="49" customFormat="1" ht="15" customHeight="1" thickBot="1" x14ac:dyDescent="0.2">
      <c r="B22" s="151" t="s">
        <v>286</v>
      </c>
      <c r="C22" s="112"/>
      <c r="D22" s="112"/>
      <c r="E22" s="133" t="s">
        <v>90</v>
      </c>
      <c r="F22" s="133" t="s">
        <v>91</v>
      </c>
    </row>
    <row r="23" spans="1:6" s="49" customFormat="1" ht="15" customHeight="1" x14ac:dyDescent="0.15">
      <c r="B23" s="760" t="s">
        <v>587</v>
      </c>
      <c r="C23" s="761"/>
      <c r="D23" s="762"/>
      <c r="E23" s="152">
        <v>3</v>
      </c>
      <c r="F23" s="153">
        <v>43</v>
      </c>
    </row>
    <row r="24" spans="1:6" s="49" customFormat="1" ht="15" customHeight="1" x14ac:dyDescent="0.15">
      <c r="B24" s="686" t="s">
        <v>588</v>
      </c>
      <c r="C24" s="687"/>
      <c r="D24" s="688"/>
      <c r="E24" s="143">
        <v>3</v>
      </c>
      <c r="F24" s="144">
        <v>44</v>
      </c>
    </row>
    <row r="25" spans="1:6" s="49" customFormat="1" ht="15" customHeight="1" x14ac:dyDescent="0.15">
      <c r="B25" s="763" t="s">
        <v>597</v>
      </c>
      <c r="C25" s="764"/>
      <c r="D25" s="765"/>
      <c r="E25" s="154">
        <v>2</v>
      </c>
      <c r="F25" s="140">
        <v>54</v>
      </c>
    </row>
    <row r="26" spans="1:6" s="49" customFormat="1" ht="15" customHeight="1" x14ac:dyDescent="0.15">
      <c r="B26" s="686" t="s">
        <v>472</v>
      </c>
      <c r="C26" s="687"/>
      <c r="D26" s="688"/>
      <c r="E26" s="143">
        <v>1</v>
      </c>
      <c r="F26" s="144">
        <v>14</v>
      </c>
    </row>
    <row r="27" spans="1:6" s="49" customFormat="1" ht="15" customHeight="1" x14ac:dyDescent="0.15">
      <c r="B27" s="686" t="s">
        <v>471</v>
      </c>
      <c r="C27" s="687"/>
      <c r="D27" s="688"/>
      <c r="E27" s="143">
        <v>1</v>
      </c>
      <c r="F27" s="144">
        <v>18</v>
      </c>
    </row>
    <row r="28" spans="1:6" s="49" customFormat="1" ht="15" customHeight="1" x14ac:dyDescent="0.15">
      <c r="B28" s="686" t="s">
        <v>469</v>
      </c>
      <c r="C28" s="687"/>
      <c r="D28" s="688"/>
      <c r="E28" s="143">
        <v>1</v>
      </c>
      <c r="F28" s="144">
        <v>10</v>
      </c>
    </row>
    <row r="29" spans="1:6" s="49" customFormat="1" ht="15" customHeight="1" thickBot="1" x14ac:dyDescent="0.2">
      <c r="B29" s="689" t="s">
        <v>470</v>
      </c>
      <c r="C29" s="690"/>
      <c r="D29" s="691"/>
      <c r="E29" s="155">
        <v>1</v>
      </c>
      <c r="F29" s="150">
        <v>2</v>
      </c>
    </row>
    <row r="30" spans="1:6" s="49" customFormat="1" ht="8.1" customHeight="1" x14ac:dyDescent="0.15"/>
    <row r="31" spans="1:6" s="49" customFormat="1" ht="17.100000000000001" customHeight="1" x14ac:dyDescent="0.15">
      <c r="A31" s="668" t="s">
        <v>203</v>
      </c>
      <c r="B31" s="668"/>
      <c r="C31" s="668"/>
      <c r="D31" s="48"/>
      <c r="E31" s="133"/>
      <c r="F31" s="133"/>
    </row>
    <row r="32" spans="1:6" s="49" customFormat="1" ht="14.25" thickBot="1" x14ac:dyDescent="0.2">
      <c r="A32" s="48"/>
      <c r="B32" s="134" t="s">
        <v>285</v>
      </c>
      <c r="C32" s="48"/>
      <c r="E32" s="133" t="s">
        <v>90</v>
      </c>
      <c r="F32" s="133" t="s">
        <v>91</v>
      </c>
    </row>
    <row r="33" spans="1:6" s="49" customFormat="1" ht="15" customHeight="1" x14ac:dyDescent="0.15">
      <c r="A33" s="48"/>
      <c r="B33" s="719" t="s">
        <v>473</v>
      </c>
      <c r="C33" s="720"/>
      <c r="D33" s="720"/>
      <c r="E33" s="156">
        <v>26</v>
      </c>
      <c r="F33" s="157">
        <v>82</v>
      </c>
    </row>
    <row r="34" spans="1:6" s="49" customFormat="1" ht="15" customHeight="1" thickBot="1" x14ac:dyDescent="0.2">
      <c r="A34" s="48"/>
      <c r="B34" s="721" t="s">
        <v>399</v>
      </c>
      <c r="C34" s="722"/>
      <c r="D34" s="722"/>
      <c r="E34" s="158">
        <v>12</v>
      </c>
      <c r="F34" s="159">
        <v>100</v>
      </c>
    </row>
    <row r="35" spans="1:6" s="49" customFormat="1" ht="15" customHeight="1" thickTop="1" x14ac:dyDescent="0.15">
      <c r="A35" s="48"/>
      <c r="B35" s="717" t="s">
        <v>598</v>
      </c>
      <c r="C35" s="718"/>
      <c r="D35" s="718"/>
      <c r="E35" s="160">
        <v>3</v>
      </c>
      <c r="F35" s="161">
        <v>197</v>
      </c>
    </row>
    <row r="36" spans="1:6" s="49" customFormat="1" ht="15" customHeight="1" x14ac:dyDescent="0.15">
      <c r="B36" s="746" t="s">
        <v>599</v>
      </c>
      <c r="C36" s="725"/>
      <c r="D36" s="725"/>
      <c r="E36" s="162">
        <v>2</v>
      </c>
      <c r="F36" s="163">
        <v>122</v>
      </c>
    </row>
    <row r="37" spans="1:6" s="49" customFormat="1" ht="15" customHeight="1" thickBot="1" x14ac:dyDescent="0.2">
      <c r="B37" s="777" t="s">
        <v>474</v>
      </c>
      <c r="C37" s="778"/>
      <c r="D37" s="779"/>
      <c r="E37" s="164">
        <v>1</v>
      </c>
      <c r="F37" s="165">
        <v>33</v>
      </c>
    </row>
    <row r="38" spans="1:6" s="49" customFormat="1" ht="8.1" customHeight="1" x14ac:dyDescent="0.15">
      <c r="B38" s="166"/>
      <c r="C38" s="166"/>
      <c r="D38" s="166"/>
      <c r="E38" s="167"/>
      <c r="F38" s="168"/>
    </row>
    <row r="39" spans="1:6" ht="17.100000000000001" customHeight="1" x14ac:dyDescent="0.15">
      <c r="A39" s="518" t="s">
        <v>204</v>
      </c>
      <c r="B39" s="518"/>
      <c r="C39" s="518"/>
      <c r="D39" s="518"/>
      <c r="E39" s="113"/>
      <c r="F39" s="113"/>
    </row>
    <row r="40" spans="1:6" ht="14.25" thickBot="1" x14ac:dyDescent="0.2">
      <c r="A40" s="88"/>
      <c r="B40" s="169" t="s">
        <v>285</v>
      </c>
      <c r="C40" s="88"/>
      <c r="E40" s="113" t="s">
        <v>90</v>
      </c>
      <c r="F40" s="113" t="s">
        <v>91</v>
      </c>
    </row>
    <row r="41" spans="1:6" ht="15" customHeight="1" x14ac:dyDescent="0.15">
      <c r="B41" s="719" t="s">
        <v>401</v>
      </c>
      <c r="C41" s="776"/>
      <c r="D41" s="776"/>
      <c r="E41" s="170">
        <v>43</v>
      </c>
      <c r="F41" s="171">
        <v>526</v>
      </c>
    </row>
    <row r="42" spans="1:6" ht="15" customHeight="1" x14ac:dyDescent="0.15">
      <c r="B42" s="746" t="s">
        <v>441</v>
      </c>
      <c r="C42" s="725"/>
      <c r="D42" s="725"/>
      <c r="E42" s="118">
        <v>11</v>
      </c>
      <c r="F42" s="119">
        <v>176</v>
      </c>
    </row>
    <row r="43" spans="1:6" ht="15" customHeight="1" thickBot="1" x14ac:dyDescent="0.2">
      <c r="B43" s="721" t="s">
        <v>400</v>
      </c>
      <c r="C43" s="774"/>
      <c r="D43" s="774"/>
      <c r="E43" s="172">
        <v>11</v>
      </c>
      <c r="F43" s="173">
        <v>120</v>
      </c>
    </row>
    <row r="44" spans="1:6" ht="15" customHeight="1" thickTop="1" x14ac:dyDescent="0.15">
      <c r="B44" s="746" t="s">
        <v>477</v>
      </c>
      <c r="C44" s="771"/>
      <c r="D44" s="771"/>
      <c r="E44" s="118">
        <v>1</v>
      </c>
      <c r="F44" s="119">
        <v>24</v>
      </c>
    </row>
    <row r="45" spans="1:6" ht="15" customHeight="1" x14ac:dyDescent="0.15">
      <c r="B45" s="746" t="s">
        <v>476</v>
      </c>
      <c r="C45" s="771"/>
      <c r="D45" s="771"/>
      <c r="E45" s="118">
        <v>1</v>
      </c>
      <c r="F45" s="119">
        <v>24</v>
      </c>
    </row>
    <row r="46" spans="1:6" ht="15" customHeight="1" x14ac:dyDescent="0.15">
      <c r="B46" s="746" t="s">
        <v>475</v>
      </c>
      <c r="C46" s="725"/>
      <c r="D46" s="725"/>
      <c r="E46" s="118">
        <v>1</v>
      </c>
      <c r="F46" s="119">
        <v>23</v>
      </c>
    </row>
    <row r="47" spans="1:6" ht="15" customHeight="1" x14ac:dyDescent="0.15">
      <c r="B47" s="717" t="s">
        <v>478</v>
      </c>
      <c r="C47" s="775"/>
      <c r="D47" s="775"/>
      <c r="E47" s="116">
        <v>3</v>
      </c>
      <c r="F47" s="117">
        <v>258</v>
      </c>
    </row>
    <row r="48" spans="1:6" ht="15" customHeight="1" x14ac:dyDescent="0.15">
      <c r="B48" s="746" t="s">
        <v>481</v>
      </c>
      <c r="C48" s="771"/>
      <c r="D48" s="771"/>
      <c r="E48" s="118">
        <v>6</v>
      </c>
      <c r="F48" s="119">
        <v>30</v>
      </c>
    </row>
    <row r="49" spans="2:6" ht="15" customHeight="1" x14ac:dyDescent="0.15">
      <c r="B49" s="746" t="s">
        <v>479</v>
      </c>
      <c r="C49" s="771"/>
      <c r="D49" s="771"/>
      <c r="E49" s="118">
        <v>1</v>
      </c>
      <c r="F49" s="119">
        <v>48</v>
      </c>
    </row>
    <row r="50" spans="2:6" ht="15" customHeight="1" x14ac:dyDescent="0.15">
      <c r="B50" s="746" t="s">
        <v>483</v>
      </c>
      <c r="C50" s="771"/>
      <c r="D50" s="771"/>
      <c r="E50" s="118">
        <v>1</v>
      </c>
      <c r="F50" s="119">
        <v>50</v>
      </c>
    </row>
    <row r="51" spans="2:6" ht="15" customHeight="1" x14ac:dyDescent="0.15">
      <c r="B51" s="746" t="s">
        <v>480</v>
      </c>
      <c r="C51" s="771"/>
      <c r="D51" s="771"/>
      <c r="E51" s="118">
        <v>1</v>
      </c>
      <c r="F51" s="119">
        <v>47</v>
      </c>
    </row>
    <row r="52" spans="2:6" ht="15" customHeight="1" x14ac:dyDescent="0.15">
      <c r="B52" s="746" t="s">
        <v>482</v>
      </c>
      <c r="C52" s="771"/>
      <c r="D52" s="771"/>
      <c r="E52" s="118">
        <v>1</v>
      </c>
      <c r="F52" s="119">
        <v>20</v>
      </c>
    </row>
    <row r="53" spans="2:6" ht="15" customHeight="1" x14ac:dyDescent="0.15">
      <c r="B53" s="746" t="s">
        <v>484</v>
      </c>
      <c r="C53" s="771"/>
      <c r="D53" s="771"/>
      <c r="E53" s="118">
        <v>1</v>
      </c>
      <c r="F53" s="119">
        <v>41</v>
      </c>
    </row>
    <row r="54" spans="2:6" ht="15" customHeight="1" x14ac:dyDescent="0.15">
      <c r="B54" s="746" t="s">
        <v>485</v>
      </c>
      <c r="C54" s="771"/>
      <c r="D54" s="771"/>
      <c r="E54" s="118">
        <v>1</v>
      </c>
      <c r="F54" s="119">
        <v>37</v>
      </c>
    </row>
    <row r="55" spans="2:6" ht="15" customHeight="1" x14ac:dyDescent="0.15">
      <c r="B55" s="746" t="s">
        <v>486</v>
      </c>
      <c r="C55" s="771"/>
      <c r="D55" s="771"/>
      <c r="E55" s="118">
        <v>1</v>
      </c>
      <c r="F55" s="119">
        <v>78</v>
      </c>
    </row>
    <row r="56" spans="2:6" ht="15" customHeight="1" thickBot="1" x14ac:dyDescent="0.2">
      <c r="B56" s="772" t="s">
        <v>487</v>
      </c>
      <c r="C56" s="773"/>
      <c r="D56" s="773"/>
      <c r="E56" s="120">
        <v>1</v>
      </c>
      <c r="F56" s="121">
        <v>73</v>
      </c>
    </row>
    <row r="99" ht="15" customHeight="1" x14ac:dyDescent="0.15"/>
  </sheetData>
  <mergeCells count="49">
    <mergeCell ref="B42:D42"/>
    <mergeCell ref="B43:D43"/>
    <mergeCell ref="B47:D47"/>
    <mergeCell ref="B29:D29"/>
    <mergeCell ref="B28:D28"/>
    <mergeCell ref="B44:D44"/>
    <mergeCell ref="A39:D39"/>
    <mergeCell ref="B41:D41"/>
    <mergeCell ref="B37:D37"/>
    <mergeCell ref="A31:C31"/>
    <mergeCell ref="B33:D33"/>
    <mergeCell ref="B34:D34"/>
    <mergeCell ref="B35:D35"/>
    <mergeCell ref="B36:D36"/>
    <mergeCell ref="B55:D55"/>
    <mergeCell ref="B56:D56"/>
    <mergeCell ref="B53:D53"/>
    <mergeCell ref="B50:D50"/>
    <mergeCell ref="B45:D45"/>
    <mergeCell ref="B54:D54"/>
    <mergeCell ref="B49:D49"/>
    <mergeCell ref="B51:D51"/>
    <mergeCell ref="B46:D46"/>
    <mergeCell ref="B48:D48"/>
    <mergeCell ref="B52:D52"/>
    <mergeCell ref="B11:D11"/>
    <mergeCell ref="B12:D12"/>
    <mergeCell ref="B18:D18"/>
    <mergeCell ref="B17:D17"/>
    <mergeCell ref="B20:D20"/>
    <mergeCell ref="B19:D19"/>
    <mergeCell ref="B13:D13"/>
    <mergeCell ref="B14:D14"/>
    <mergeCell ref="B15:D15"/>
    <mergeCell ref="B16:D16"/>
    <mergeCell ref="B21:D21"/>
    <mergeCell ref="B23:D23"/>
    <mergeCell ref="B24:D24"/>
    <mergeCell ref="B25:D25"/>
    <mergeCell ref="B27:D27"/>
    <mergeCell ref="B26:D26"/>
    <mergeCell ref="B10:D10"/>
    <mergeCell ref="A2:C2"/>
    <mergeCell ref="B4:D4"/>
    <mergeCell ref="B9:D9"/>
    <mergeCell ref="B7:D7"/>
    <mergeCell ref="B6:D6"/>
    <mergeCell ref="B8:D8"/>
    <mergeCell ref="B5:D5"/>
  </mergeCells>
  <phoneticPr fontId="2"/>
  <pageMargins left="0.78740157480314965" right="0.78740157480314965" top="0.19685039370078741" bottom="0.39370078740157483" header="0.51181102362204722" footer="0.51181102362204722"/>
  <pageSetup paperSize="9" orientation="portrait" r:id="rId1"/>
  <headerFooter alignWithMargins="0">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N60"/>
  <sheetViews>
    <sheetView zoomScaleNormal="100" workbookViewId="0"/>
  </sheetViews>
  <sheetFormatPr defaultRowHeight="13.5" x14ac:dyDescent="0.15"/>
  <cols>
    <col min="1" max="1" width="9" style="60"/>
    <col min="2" max="4" width="12.625" style="60" customWidth="1"/>
    <col min="5" max="5" width="8.625" style="60" customWidth="1"/>
    <col min="6" max="6" width="17.625" style="60" customWidth="1"/>
    <col min="7" max="16384" width="9" style="60"/>
  </cols>
  <sheetData>
    <row r="1" spans="1:14" ht="8.1" customHeight="1" x14ac:dyDescent="0.15"/>
    <row r="2" spans="1:14" s="6" customFormat="1" ht="15" customHeight="1" thickBot="1" x14ac:dyDescent="0.2">
      <c r="B2" s="111" t="s">
        <v>286</v>
      </c>
      <c r="C2" s="112"/>
      <c r="D2" s="112"/>
      <c r="E2" s="113" t="s">
        <v>90</v>
      </c>
      <c r="F2" s="113" t="s">
        <v>91</v>
      </c>
    </row>
    <row r="3" spans="1:14" s="6" customFormat="1" ht="15" customHeight="1" thickBot="1" x14ac:dyDescent="0.2">
      <c r="B3" s="736" t="s">
        <v>488</v>
      </c>
      <c r="C3" s="780"/>
      <c r="D3" s="780"/>
      <c r="E3" s="114">
        <v>12</v>
      </c>
      <c r="F3" s="115">
        <v>2245</v>
      </c>
    </row>
    <row r="4" spans="1:14" s="6" customFormat="1" ht="15" customHeight="1" thickTop="1" x14ac:dyDescent="0.15">
      <c r="B4" s="717" t="s">
        <v>489</v>
      </c>
      <c r="C4" s="775"/>
      <c r="D4" s="775"/>
      <c r="E4" s="116">
        <v>1</v>
      </c>
      <c r="F4" s="117">
        <v>24</v>
      </c>
    </row>
    <row r="5" spans="1:14" s="6" customFormat="1" ht="15" customHeight="1" x14ac:dyDescent="0.15">
      <c r="B5" s="746" t="s">
        <v>490</v>
      </c>
      <c r="C5" s="771"/>
      <c r="D5" s="771"/>
      <c r="E5" s="118">
        <v>5</v>
      </c>
      <c r="F5" s="119">
        <v>124</v>
      </c>
    </row>
    <row r="6" spans="1:14" s="6" customFormat="1" ht="24.95" customHeight="1" x14ac:dyDescent="0.15">
      <c r="B6" s="784" t="s">
        <v>491</v>
      </c>
      <c r="C6" s="785"/>
      <c r="D6" s="786"/>
      <c r="E6" s="116">
        <v>1</v>
      </c>
      <c r="F6" s="117">
        <v>23</v>
      </c>
    </row>
    <row r="7" spans="1:14" s="6" customFormat="1" ht="15" customHeight="1" thickBot="1" x14ac:dyDescent="0.2">
      <c r="B7" s="772" t="s">
        <v>492</v>
      </c>
      <c r="C7" s="773"/>
      <c r="D7" s="773"/>
      <c r="E7" s="120">
        <v>4</v>
      </c>
      <c r="F7" s="121">
        <v>22</v>
      </c>
    </row>
    <row r="8" spans="1:14" s="6" customFormat="1" ht="8.1" customHeight="1" x14ac:dyDescent="0.15"/>
    <row r="9" spans="1:14" s="6" customFormat="1" ht="17.100000000000001" customHeight="1" x14ac:dyDescent="0.15">
      <c r="A9" s="6" t="s">
        <v>608</v>
      </c>
      <c r="B9" s="88"/>
      <c r="C9" s="88"/>
    </row>
    <row r="10" spans="1:14" s="6" customFormat="1" ht="15" customHeight="1" thickBot="1" x14ac:dyDescent="0.2">
      <c r="A10" s="787" t="s">
        <v>92</v>
      </c>
      <c r="B10" s="787"/>
      <c r="C10" s="787"/>
      <c r="D10" s="787"/>
    </row>
    <row r="11" spans="1:14" s="64" customFormat="1" ht="15" customHeight="1" x14ac:dyDescent="0.15">
      <c r="A11" s="32"/>
      <c r="B11" s="788" t="s">
        <v>319</v>
      </c>
      <c r="C11" s="789"/>
      <c r="D11" s="789"/>
      <c r="E11" s="790"/>
      <c r="F11" s="122" t="s">
        <v>545</v>
      </c>
      <c r="G11" s="33"/>
      <c r="H11" s="33"/>
      <c r="I11" s="33"/>
      <c r="K11" s="63"/>
      <c r="L11" s="63"/>
      <c r="M11" s="81"/>
      <c r="N11" s="63"/>
    </row>
    <row r="12" spans="1:14" s="64" customFormat="1" ht="15" customHeight="1" x14ac:dyDescent="0.15">
      <c r="A12" s="32"/>
      <c r="B12" s="791" t="s">
        <v>548</v>
      </c>
      <c r="C12" s="792"/>
      <c r="D12" s="792"/>
      <c r="E12" s="793"/>
      <c r="F12" s="123" t="s">
        <v>549</v>
      </c>
      <c r="G12" s="33"/>
      <c r="H12" s="33"/>
      <c r="I12" s="33"/>
      <c r="K12" s="63"/>
      <c r="L12" s="63"/>
      <c r="M12" s="81"/>
      <c r="N12" s="63"/>
    </row>
    <row r="13" spans="1:14" s="64" customFormat="1" ht="15" customHeight="1" x14ac:dyDescent="0.15">
      <c r="A13" s="32"/>
      <c r="B13" s="791" t="s">
        <v>550</v>
      </c>
      <c r="C13" s="792"/>
      <c r="D13" s="792"/>
      <c r="E13" s="793"/>
      <c r="F13" s="123" t="s">
        <v>551</v>
      </c>
      <c r="G13" s="33"/>
      <c r="H13" s="33"/>
      <c r="I13" s="33"/>
      <c r="K13" s="63"/>
      <c r="L13" s="63"/>
      <c r="M13" s="81"/>
      <c r="N13" s="63"/>
    </row>
    <row r="14" spans="1:14" s="64" customFormat="1" ht="27.95" customHeight="1" x14ac:dyDescent="0.15">
      <c r="A14" s="32"/>
      <c r="B14" s="791" t="s">
        <v>554</v>
      </c>
      <c r="C14" s="792"/>
      <c r="D14" s="792"/>
      <c r="E14" s="793"/>
      <c r="F14" s="123" t="s">
        <v>555</v>
      </c>
      <c r="G14" s="33"/>
      <c r="H14" s="33"/>
      <c r="I14" s="33"/>
      <c r="K14" s="63"/>
      <c r="L14" s="63"/>
      <c r="M14" s="81"/>
      <c r="N14" s="63"/>
    </row>
    <row r="15" spans="1:14" s="64" customFormat="1" ht="15" customHeight="1" x14ac:dyDescent="0.15">
      <c r="A15" s="32"/>
      <c r="B15" s="781" t="s">
        <v>560</v>
      </c>
      <c r="C15" s="782"/>
      <c r="D15" s="782"/>
      <c r="E15" s="783"/>
      <c r="F15" s="123" t="s">
        <v>561</v>
      </c>
      <c r="G15" s="33"/>
      <c r="H15" s="33"/>
      <c r="I15" s="33"/>
      <c r="K15" s="63"/>
      <c r="L15" s="63"/>
      <c r="M15" s="81"/>
      <c r="N15" s="63"/>
    </row>
    <row r="16" spans="1:14" s="64" customFormat="1" ht="27.95" customHeight="1" x14ac:dyDescent="0.15">
      <c r="A16" s="32"/>
      <c r="B16" s="791" t="s">
        <v>562</v>
      </c>
      <c r="C16" s="792"/>
      <c r="D16" s="792"/>
      <c r="E16" s="793"/>
      <c r="F16" s="123" t="s">
        <v>563</v>
      </c>
      <c r="G16" s="33"/>
      <c r="H16" s="33"/>
      <c r="I16" s="33"/>
      <c r="K16" s="63"/>
      <c r="L16" s="63"/>
      <c r="M16" s="81"/>
      <c r="N16" s="63"/>
    </row>
    <row r="17" spans="1:14" s="64" customFormat="1" ht="27.95" customHeight="1" x14ac:dyDescent="0.15">
      <c r="A17" s="32"/>
      <c r="B17" s="791" t="s">
        <v>567</v>
      </c>
      <c r="C17" s="792"/>
      <c r="D17" s="792"/>
      <c r="E17" s="793"/>
      <c r="F17" s="123" t="s">
        <v>568</v>
      </c>
      <c r="G17" s="33"/>
      <c r="H17" s="33"/>
      <c r="I17" s="33"/>
      <c r="K17" s="63"/>
      <c r="L17" s="63"/>
      <c r="M17" s="81"/>
      <c r="N17" s="63"/>
    </row>
    <row r="18" spans="1:14" s="64" customFormat="1" ht="15" customHeight="1" x14ac:dyDescent="0.15">
      <c r="A18" s="32"/>
      <c r="B18" s="794" t="s">
        <v>569</v>
      </c>
      <c r="C18" s="792"/>
      <c r="D18" s="792"/>
      <c r="E18" s="793"/>
      <c r="F18" s="123" t="s">
        <v>570</v>
      </c>
      <c r="G18" s="33"/>
      <c r="H18" s="33"/>
      <c r="I18" s="33"/>
      <c r="K18" s="63"/>
      <c r="L18" s="63"/>
      <c r="M18" s="81"/>
      <c r="N18" s="63"/>
    </row>
    <row r="19" spans="1:14" s="64" customFormat="1" ht="15" customHeight="1" x14ac:dyDescent="0.15">
      <c r="A19" s="32"/>
      <c r="B19" s="791" t="s">
        <v>573</v>
      </c>
      <c r="C19" s="792"/>
      <c r="D19" s="792"/>
      <c r="E19" s="793"/>
      <c r="F19" s="123" t="s">
        <v>574</v>
      </c>
      <c r="G19" s="33"/>
      <c r="H19" s="33"/>
      <c r="I19" s="33"/>
      <c r="K19" s="63"/>
      <c r="L19" s="63"/>
      <c r="M19" s="81"/>
      <c r="N19" s="63"/>
    </row>
    <row r="20" spans="1:14" s="64" customFormat="1" ht="15" customHeight="1" thickBot="1" x14ac:dyDescent="0.2">
      <c r="A20" s="32"/>
      <c r="B20" s="798" t="s">
        <v>544</v>
      </c>
      <c r="C20" s="799"/>
      <c r="D20" s="799"/>
      <c r="E20" s="800"/>
      <c r="F20" s="124" t="s">
        <v>575</v>
      </c>
      <c r="G20" s="33"/>
      <c r="H20" s="33"/>
      <c r="I20" s="33"/>
      <c r="K20" s="63"/>
      <c r="L20" s="63"/>
      <c r="M20" s="81"/>
      <c r="N20" s="63"/>
    </row>
    <row r="21" spans="1:14" s="6" customFormat="1" ht="9.9499999999999993" customHeight="1" x14ac:dyDescent="0.15">
      <c r="A21" s="125"/>
      <c r="B21" s="88"/>
      <c r="C21" s="125"/>
    </row>
    <row r="22" spans="1:14" s="6" customFormat="1" ht="15" customHeight="1" thickBot="1" x14ac:dyDescent="0.2">
      <c r="A22" s="518" t="s">
        <v>556</v>
      </c>
      <c r="B22" s="518"/>
      <c r="C22" s="518"/>
      <c r="D22" s="518"/>
      <c r="F22" s="126"/>
    </row>
    <row r="23" spans="1:14" s="64" customFormat="1" ht="15" customHeight="1" thickBot="1" x14ac:dyDescent="0.2">
      <c r="A23" s="32"/>
      <c r="B23" s="801" t="s">
        <v>557</v>
      </c>
      <c r="C23" s="802"/>
      <c r="D23" s="802"/>
      <c r="E23" s="803"/>
      <c r="F23" s="127" t="s">
        <v>558</v>
      </c>
      <c r="G23" s="33"/>
      <c r="H23" s="33"/>
      <c r="I23" s="33"/>
      <c r="K23" s="63"/>
      <c r="L23" s="63"/>
      <c r="M23" s="81"/>
      <c r="N23" s="63"/>
    </row>
    <row r="24" spans="1:14" s="64" customFormat="1" ht="9.9499999999999993" customHeight="1" x14ac:dyDescent="0.15">
      <c r="A24" s="32"/>
      <c r="B24" s="43"/>
      <c r="C24" s="44"/>
      <c r="D24" s="44"/>
      <c r="E24" s="44"/>
      <c r="F24" s="43"/>
      <c r="G24" s="33"/>
      <c r="H24" s="33"/>
      <c r="I24" s="33"/>
      <c r="K24" s="63"/>
      <c r="L24" s="63"/>
      <c r="M24" s="81"/>
      <c r="N24" s="63"/>
    </row>
    <row r="25" spans="1:14" s="6" customFormat="1" ht="15" customHeight="1" thickBot="1" x14ac:dyDescent="0.2">
      <c r="A25" s="518" t="s">
        <v>272</v>
      </c>
      <c r="B25" s="518"/>
      <c r="C25" s="518"/>
      <c r="D25" s="518"/>
      <c r="F25" s="126"/>
    </row>
    <row r="26" spans="1:14" s="64" customFormat="1" ht="15" customHeight="1" x14ac:dyDescent="0.15">
      <c r="A26" s="32"/>
      <c r="B26" s="788" t="s">
        <v>546</v>
      </c>
      <c r="C26" s="789"/>
      <c r="D26" s="789"/>
      <c r="E26" s="790"/>
      <c r="F26" s="122" t="s">
        <v>547</v>
      </c>
      <c r="G26" s="33"/>
      <c r="H26" s="33"/>
      <c r="I26" s="33"/>
      <c r="K26" s="63"/>
      <c r="L26" s="63"/>
      <c r="M26" s="81"/>
      <c r="N26" s="63"/>
    </row>
    <row r="27" spans="1:14" s="64" customFormat="1" ht="15" customHeight="1" x14ac:dyDescent="0.15">
      <c r="A27" s="32"/>
      <c r="B27" s="794" t="s">
        <v>552</v>
      </c>
      <c r="C27" s="792"/>
      <c r="D27" s="792"/>
      <c r="E27" s="793"/>
      <c r="F27" s="123" t="s">
        <v>553</v>
      </c>
      <c r="G27" s="33"/>
      <c r="H27" s="33"/>
      <c r="I27" s="33"/>
      <c r="K27" s="63"/>
      <c r="L27" s="63"/>
      <c r="M27" s="81"/>
      <c r="N27" s="63"/>
    </row>
    <row r="28" spans="1:14" s="64" customFormat="1" ht="15" customHeight="1" x14ac:dyDescent="0.15">
      <c r="A28" s="32"/>
      <c r="B28" s="794" t="s">
        <v>564</v>
      </c>
      <c r="C28" s="792"/>
      <c r="D28" s="792"/>
      <c r="E28" s="793"/>
      <c r="F28" s="123" t="s">
        <v>565</v>
      </c>
      <c r="G28" s="33"/>
      <c r="H28" s="33"/>
      <c r="I28" s="33"/>
      <c r="K28" s="63"/>
      <c r="L28" s="63"/>
      <c r="M28" s="81"/>
      <c r="N28" s="63"/>
    </row>
    <row r="29" spans="1:14" s="64" customFormat="1" ht="15" customHeight="1" thickBot="1" x14ac:dyDescent="0.2">
      <c r="A29" s="32"/>
      <c r="B29" s="795" t="s">
        <v>571</v>
      </c>
      <c r="C29" s="796"/>
      <c r="D29" s="796"/>
      <c r="E29" s="797"/>
      <c r="F29" s="128" t="s">
        <v>572</v>
      </c>
      <c r="G29" s="33"/>
      <c r="H29" s="33"/>
      <c r="I29" s="33"/>
      <c r="K29" s="63"/>
      <c r="L29" s="63"/>
      <c r="M29" s="81"/>
      <c r="N29" s="63"/>
    </row>
    <row r="30" spans="1:14" s="64" customFormat="1" ht="8.1" customHeight="1" x14ac:dyDescent="0.15">
      <c r="A30" s="32"/>
      <c r="B30" s="43"/>
      <c r="C30" s="44"/>
      <c r="D30" s="44"/>
      <c r="E30" s="44"/>
      <c r="F30" s="45"/>
      <c r="G30" s="33"/>
      <c r="H30" s="33"/>
      <c r="I30" s="33"/>
      <c r="K30" s="63"/>
      <c r="L30" s="63"/>
      <c r="M30" s="81"/>
      <c r="N30" s="63"/>
    </row>
    <row r="31" spans="1:14" s="6" customFormat="1" ht="15" customHeight="1" x14ac:dyDescent="0.15">
      <c r="A31" s="6" t="s">
        <v>609</v>
      </c>
      <c r="E31" s="113" t="s">
        <v>103</v>
      </c>
      <c r="F31" s="113" t="s">
        <v>125</v>
      </c>
    </row>
    <row r="32" spans="1:14" s="6" customFormat="1" ht="15" customHeight="1" x14ac:dyDescent="0.15">
      <c r="A32" s="518" t="s">
        <v>104</v>
      </c>
      <c r="B32" s="518"/>
      <c r="C32" s="518"/>
      <c r="D32" s="518"/>
      <c r="E32" s="129"/>
      <c r="F32" s="130"/>
    </row>
    <row r="33" spans="1:6" s="6" customFormat="1" ht="15" customHeight="1" x14ac:dyDescent="0.15">
      <c r="A33" s="88"/>
      <c r="B33" s="89" t="s">
        <v>618</v>
      </c>
      <c r="C33" s="89"/>
      <c r="D33" s="89"/>
      <c r="E33" s="90">
        <f>1+1+1+1+1+1+1+1+1</f>
        <v>9</v>
      </c>
      <c r="F33" s="91">
        <f>2+2+2+2+2+2+2+3+2</f>
        <v>19</v>
      </c>
    </row>
    <row r="34" spans="1:6" s="6" customFormat="1" ht="15" customHeight="1" x14ac:dyDescent="0.15">
      <c r="A34" s="88"/>
      <c r="B34" s="98" t="s">
        <v>559</v>
      </c>
      <c r="C34" s="98"/>
      <c r="D34" s="98"/>
      <c r="E34" s="99">
        <f>1</f>
        <v>1</v>
      </c>
      <c r="F34" s="100">
        <f>1</f>
        <v>1</v>
      </c>
    </row>
    <row r="35" spans="1:6" s="6" customFormat="1" ht="15" customHeight="1" x14ac:dyDescent="0.15">
      <c r="A35" s="88"/>
      <c r="B35" s="98" t="s">
        <v>192</v>
      </c>
      <c r="C35" s="98"/>
      <c r="D35" s="98"/>
      <c r="E35" s="99">
        <f>1</f>
        <v>1</v>
      </c>
      <c r="F35" s="100">
        <f>2</f>
        <v>2</v>
      </c>
    </row>
    <row r="36" spans="1:6" s="6" customFormat="1" ht="15" customHeight="1" x14ac:dyDescent="0.15">
      <c r="A36" s="88"/>
      <c r="B36" s="89" t="s">
        <v>577</v>
      </c>
      <c r="C36" s="89"/>
      <c r="D36" s="89"/>
      <c r="E36" s="90">
        <f>1+1+1+1</f>
        <v>4</v>
      </c>
      <c r="F36" s="91">
        <f>1+45+16+14</f>
        <v>76</v>
      </c>
    </row>
    <row r="37" spans="1:6" s="6" customFormat="1" ht="15" customHeight="1" x14ac:dyDescent="0.15">
      <c r="A37" s="88"/>
      <c r="B37" s="98" t="s">
        <v>4</v>
      </c>
      <c r="C37" s="98"/>
      <c r="D37" s="98"/>
      <c r="E37" s="99">
        <f>1</f>
        <v>1</v>
      </c>
      <c r="F37" s="100">
        <f>20</f>
        <v>20</v>
      </c>
    </row>
    <row r="38" spans="1:6" s="6" customFormat="1" ht="5.0999999999999996" customHeight="1" x14ac:dyDescent="0.15">
      <c r="A38" s="88"/>
      <c r="B38" s="92"/>
      <c r="C38" s="92"/>
      <c r="D38" s="92"/>
      <c r="E38" s="93"/>
      <c r="F38" s="94"/>
    </row>
    <row r="39" spans="1:6" s="6" customFormat="1" ht="15" customHeight="1" x14ac:dyDescent="0.15">
      <c r="A39" s="518" t="s">
        <v>121</v>
      </c>
      <c r="B39" s="518"/>
      <c r="C39" s="518"/>
      <c r="D39" s="518"/>
      <c r="E39" s="95"/>
      <c r="F39" s="96"/>
    </row>
    <row r="40" spans="1:6" s="6" customFormat="1" ht="15" customHeight="1" x14ac:dyDescent="0.15">
      <c r="A40" s="88"/>
      <c r="B40" s="89" t="s">
        <v>619</v>
      </c>
      <c r="C40" s="89"/>
      <c r="D40" s="89"/>
      <c r="E40" s="90">
        <f>1+1+1</f>
        <v>3</v>
      </c>
      <c r="F40" s="91">
        <f>2+2+2</f>
        <v>6</v>
      </c>
    </row>
    <row r="41" spans="1:6" s="6" customFormat="1" ht="15" customHeight="1" x14ac:dyDescent="0.15">
      <c r="A41" s="88"/>
      <c r="B41" s="89" t="s">
        <v>576</v>
      </c>
      <c r="C41" s="89"/>
      <c r="D41" s="89"/>
      <c r="E41" s="90">
        <f>1+1+1</f>
        <v>3</v>
      </c>
      <c r="F41" s="91">
        <f>105+34+29</f>
        <v>168</v>
      </c>
    </row>
    <row r="42" spans="1:6" s="6" customFormat="1" ht="15" customHeight="1" x14ac:dyDescent="0.15">
      <c r="A42" s="88"/>
      <c r="B42" s="89" t="s">
        <v>275</v>
      </c>
      <c r="C42" s="89"/>
      <c r="D42" s="89"/>
      <c r="E42" s="90">
        <f>1</f>
        <v>1</v>
      </c>
      <c r="F42" s="91">
        <f>17</f>
        <v>17</v>
      </c>
    </row>
    <row r="43" spans="1:6" s="6" customFormat="1" ht="5.0999999999999996" customHeight="1" x14ac:dyDescent="0.15">
      <c r="A43" s="88"/>
      <c r="B43" s="92"/>
      <c r="C43" s="92"/>
      <c r="D43" s="92"/>
      <c r="E43" s="93"/>
      <c r="F43" s="94"/>
    </row>
    <row r="44" spans="1:6" s="6" customFormat="1" ht="15" customHeight="1" x14ac:dyDescent="0.15">
      <c r="A44" s="518" t="s">
        <v>137</v>
      </c>
      <c r="B44" s="518"/>
      <c r="C44" s="518"/>
      <c r="D44" s="518"/>
      <c r="E44" s="95"/>
      <c r="F44" s="96"/>
    </row>
    <row r="45" spans="1:6" s="6" customFormat="1" ht="15" customHeight="1" x14ac:dyDescent="0.15">
      <c r="A45" s="88"/>
      <c r="B45" s="98" t="s">
        <v>273</v>
      </c>
      <c r="C45" s="98"/>
      <c r="D45" s="98"/>
      <c r="E45" s="99">
        <f>1</f>
        <v>1</v>
      </c>
      <c r="F45" s="100">
        <f>48</f>
        <v>48</v>
      </c>
    </row>
    <row r="46" spans="1:6" s="6" customFormat="1" ht="5.0999999999999996" customHeight="1" x14ac:dyDescent="0.15">
      <c r="A46" s="88"/>
      <c r="B46" s="92"/>
      <c r="C46" s="92"/>
      <c r="D46" s="92"/>
      <c r="E46" s="93"/>
      <c r="F46" s="94"/>
    </row>
    <row r="47" spans="1:6" s="6" customFormat="1" ht="15" customHeight="1" x14ac:dyDescent="0.15">
      <c r="A47" s="518" t="s">
        <v>5</v>
      </c>
      <c r="B47" s="518"/>
      <c r="C47" s="518"/>
      <c r="D47" s="518"/>
      <c r="E47" s="95"/>
      <c r="F47" s="96"/>
    </row>
    <row r="48" spans="1:6" s="6" customFormat="1" ht="15" customHeight="1" x14ac:dyDescent="0.15">
      <c r="A48" s="88"/>
      <c r="B48" s="89" t="s">
        <v>4</v>
      </c>
      <c r="C48" s="89"/>
      <c r="D48" s="89"/>
      <c r="E48" s="90">
        <f>1</f>
        <v>1</v>
      </c>
      <c r="F48" s="91">
        <f>4</f>
        <v>4</v>
      </c>
    </row>
    <row r="49" spans="1:9" s="6" customFormat="1" ht="5.0999999999999996" customHeight="1" x14ac:dyDescent="0.15">
      <c r="A49" s="88"/>
      <c r="B49" s="92"/>
      <c r="C49" s="92"/>
      <c r="D49" s="92"/>
      <c r="E49" s="93"/>
      <c r="F49" s="94"/>
    </row>
    <row r="50" spans="1:9" s="6" customFormat="1" ht="15" customHeight="1" x14ac:dyDescent="0.15">
      <c r="A50" s="518" t="s">
        <v>182</v>
      </c>
      <c r="B50" s="518"/>
      <c r="C50" s="518"/>
      <c r="D50" s="518"/>
      <c r="E50" s="95"/>
      <c r="F50" s="96"/>
    </row>
    <row r="51" spans="1:9" s="6" customFormat="1" ht="15" customHeight="1" x14ac:dyDescent="0.15">
      <c r="A51" s="88"/>
      <c r="B51" s="98" t="s">
        <v>0</v>
      </c>
      <c r="C51" s="98"/>
      <c r="D51" s="98"/>
      <c r="E51" s="99">
        <f>1</f>
        <v>1</v>
      </c>
      <c r="F51" s="100">
        <f>2</f>
        <v>2</v>
      </c>
    </row>
    <row r="52" spans="1:9" s="6" customFormat="1" ht="5.0999999999999996" customHeight="1" x14ac:dyDescent="0.15">
      <c r="A52" s="88"/>
      <c r="B52" s="92"/>
      <c r="C52" s="92"/>
      <c r="D52" s="92"/>
      <c r="E52" s="93"/>
      <c r="F52" s="94"/>
    </row>
    <row r="53" spans="1:9" s="6" customFormat="1" ht="14.25" customHeight="1" x14ac:dyDescent="0.15">
      <c r="A53" s="518" t="s">
        <v>124</v>
      </c>
      <c r="B53" s="518"/>
      <c r="C53" s="518"/>
      <c r="D53" s="518"/>
      <c r="E53" s="129"/>
      <c r="F53" s="131"/>
    </row>
    <row r="54" spans="1:9" s="6" customFormat="1" ht="15" customHeight="1" x14ac:dyDescent="0.15">
      <c r="A54" s="88"/>
      <c r="B54" s="89" t="s">
        <v>0</v>
      </c>
      <c r="C54" s="89"/>
      <c r="D54" s="89"/>
      <c r="E54" s="90">
        <f>1</f>
        <v>1</v>
      </c>
      <c r="F54" s="91">
        <f>2</f>
        <v>2</v>
      </c>
    </row>
    <row r="55" spans="1:9" s="6" customFormat="1" ht="15" customHeight="1" x14ac:dyDescent="0.15">
      <c r="A55" s="88"/>
      <c r="B55" s="98" t="s">
        <v>26</v>
      </c>
      <c r="C55" s="98"/>
      <c r="D55" s="98"/>
      <c r="E55" s="99">
        <f>1+1+1+1</f>
        <v>4</v>
      </c>
      <c r="F55" s="100">
        <f>20+27+22+8</f>
        <v>77</v>
      </c>
    </row>
    <row r="56" spans="1:9" s="6" customFormat="1" ht="5.0999999999999996" customHeight="1" x14ac:dyDescent="0.15">
      <c r="A56" s="88"/>
      <c r="B56" s="92"/>
      <c r="C56" s="92"/>
      <c r="D56" s="92"/>
      <c r="E56" s="93"/>
      <c r="F56" s="94"/>
    </row>
    <row r="57" spans="1:9" x14ac:dyDescent="0.15">
      <c r="A57" s="518" t="s">
        <v>138</v>
      </c>
      <c r="B57" s="518"/>
      <c r="C57" s="518"/>
      <c r="D57" s="518"/>
      <c r="E57" s="87"/>
      <c r="F57" s="87"/>
      <c r="G57" s="6"/>
      <c r="H57" s="6"/>
      <c r="I57" s="6"/>
    </row>
    <row r="58" spans="1:9" x14ac:dyDescent="0.15">
      <c r="A58" s="6"/>
      <c r="B58" s="89" t="s">
        <v>0</v>
      </c>
      <c r="C58" s="97"/>
      <c r="D58" s="97"/>
      <c r="E58" s="90">
        <f>1+1+1</f>
        <v>3</v>
      </c>
      <c r="F58" s="91">
        <f>2+2+3</f>
        <v>7</v>
      </c>
      <c r="G58" s="6"/>
      <c r="H58" s="6"/>
      <c r="I58" s="6"/>
    </row>
    <row r="59" spans="1:9" x14ac:dyDescent="0.15">
      <c r="A59" s="88"/>
      <c r="B59" s="98" t="s">
        <v>26</v>
      </c>
      <c r="C59" s="98"/>
      <c r="D59" s="98"/>
      <c r="E59" s="99">
        <f>1+1+1+1</f>
        <v>4</v>
      </c>
      <c r="F59" s="100">
        <f>42+85+40+23</f>
        <v>190</v>
      </c>
      <c r="G59" s="6"/>
      <c r="H59" s="6"/>
      <c r="I59" s="6"/>
    </row>
    <row r="60" spans="1:9" s="6" customFormat="1" ht="5.0999999999999996" customHeight="1" x14ac:dyDescent="0.15">
      <c r="A60" s="88"/>
      <c r="B60" s="92"/>
      <c r="C60" s="92"/>
      <c r="D60" s="92"/>
      <c r="E60" s="93"/>
      <c r="F60" s="94"/>
    </row>
  </sheetData>
  <mergeCells count="30">
    <mergeCell ref="A57:D57"/>
    <mergeCell ref="A32:D32"/>
    <mergeCell ref="A39:D39"/>
    <mergeCell ref="A44:D44"/>
    <mergeCell ref="A47:D47"/>
    <mergeCell ref="A50:D50"/>
    <mergeCell ref="A53:D53"/>
    <mergeCell ref="A25:D25"/>
    <mergeCell ref="B26:E26"/>
    <mergeCell ref="B27:E27"/>
    <mergeCell ref="B29:E29"/>
    <mergeCell ref="B16:E16"/>
    <mergeCell ref="B17:E17"/>
    <mergeCell ref="B18:E18"/>
    <mergeCell ref="B19:E19"/>
    <mergeCell ref="B20:E20"/>
    <mergeCell ref="A22:D22"/>
    <mergeCell ref="B23:E23"/>
    <mergeCell ref="B28:E28"/>
    <mergeCell ref="B3:D3"/>
    <mergeCell ref="B5:D5"/>
    <mergeCell ref="B15:E15"/>
    <mergeCell ref="B4:D4"/>
    <mergeCell ref="B6:D6"/>
    <mergeCell ref="B7:D7"/>
    <mergeCell ref="A10:D10"/>
    <mergeCell ref="B11:E11"/>
    <mergeCell ref="B12:E12"/>
    <mergeCell ref="B13:E13"/>
    <mergeCell ref="B14:E14"/>
  </mergeCells>
  <phoneticPr fontId="2"/>
  <pageMargins left="0.78740157480314965" right="0.78740157480314965" top="0.39370078740157483" bottom="0.19685039370078741" header="0.51181102362204722" footer="0.51181102362204722"/>
  <pageSetup paperSize="9" orientation="portrait" r:id="rId1"/>
  <headerFooter alignWithMargins="0">
    <oddFooter>&amp;C&amp;A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1"/>
  <sheetViews>
    <sheetView zoomScaleNormal="100" workbookViewId="0"/>
  </sheetViews>
  <sheetFormatPr defaultRowHeight="13.5" x14ac:dyDescent="0.15"/>
  <cols>
    <col min="1" max="2" width="4.5" style="60" customWidth="1"/>
    <col min="3" max="3" width="16.5" style="60" customWidth="1"/>
    <col min="4" max="5" width="12.625" style="60" customWidth="1"/>
    <col min="6" max="6" width="8.625" style="60" customWidth="1"/>
    <col min="7" max="7" width="17.625" style="60" customWidth="1"/>
    <col min="8" max="16384" width="9" style="60"/>
  </cols>
  <sheetData>
    <row r="2" spans="1:10" x14ac:dyDescent="0.15">
      <c r="A2" s="518" t="s">
        <v>3</v>
      </c>
      <c r="B2" s="518"/>
      <c r="C2" s="518"/>
      <c r="D2" s="518"/>
      <c r="E2" s="518"/>
      <c r="F2" s="87"/>
      <c r="G2" s="87"/>
      <c r="H2" s="6"/>
      <c r="I2" s="6"/>
      <c r="J2" s="6"/>
    </row>
    <row r="3" spans="1:10" x14ac:dyDescent="0.15">
      <c r="A3" s="88"/>
      <c r="B3" s="88"/>
      <c r="C3" s="89" t="s">
        <v>274</v>
      </c>
      <c r="D3" s="89"/>
      <c r="E3" s="89"/>
      <c r="F3" s="90">
        <f>1+1+1</f>
        <v>3</v>
      </c>
      <c r="G3" s="91">
        <f>60+6+40</f>
        <v>106</v>
      </c>
      <c r="H3" s="6"/>
      <c r="I3" s="6"/>
      <c r="J3" s="6"/>
    </row>
    <row r="4" spans="1:10" s="6" customFormat="1" ht="5.0999999999999996" customHeight="1" x14ac:dyDescent="0.15">
      <c r="A4" s="88"/>
      <c r="B4" s="88"/>
      <c r="C4" s="92"/>
      <c r="D4" s="92"/>
      <c r="E4" s="92"/>
      <c r="F4" s="93"/>
      <c r="G4" s="94"/>
    </row>
    <row r="5" spans="1:10" x14ac:dyDescent="0.15">
      <c r="A5" s="518" t="s">
        <v>320</v>
      </c>
      <c r="B5" s="518"/>
      <c r="C5" s="518"/>
      <c r="D5" s="518"/>
      <c r="E5" s="518"/>
      <c r="F5" s="95"/>
      <c r="G5" s="96"/>
      <c r="H5" s="6"/>
      <c r="I5" s="6"/>
      <c r="J5" s="6"/>
    </row>
    <row r="6" spans="1:10" x14ac:dyDescent="0.15">
      <c r="A6" s="6"/>
      <c r="B6" s="6"/>
      <c r="C6" s="89" t="s">
        <v>566</v>
      </c>
      <c r="D6" s="97"/>
      <c r="E6" s="97"/>
      <c r="F6" s="90">
        <f>1+1</f>
        <v>2</v>
      </c>
      <c r="G6" s="91">
        <f>2+2</f>
        <v>4</v>
      </c>
      <c r="H6" s="6"/>
      <c r="I6" s="6"/>
      <c r="J6" s="6"/>
    </row>
    <row r="7" spans="1:10" x14ac:dyDescent="0.15">
      <c r="A7" s="88"/>
      <c r="B7" s="88"/>
      <c r="C7" s="98" t="s">
        <v>612</v>
      </c>
      <c r="D7" s="98"/>
      <c r="E7" s="98"/>
      <c r="F7" s="99">
        <f>1+1+1</f>
        <v>3</v>
      </c>
      <c r="G7" s="100">
        <f>12+19+42</f>
        <v>73</v>
      </c>
      <c r="H7" s="101"/>
      <c r="I7" s="6"/>
      <c r="J7" s="6"/>
    </row>
    <row r="8" spans="1:10" ht="12" customHeight="1" x14ac:dyDescent="0.15"/>
    <row r="9" spans="1:10" s="6" customFormat="1" hidden="1" x14ac:dyDescent="0.15">
      <c r="A9" s="6" t="s">
        <v>283</v>
      </c>
      <c r="F9" s="82"/>
      <c r="G9" s="68"/>
      <c r="H9" s="68"/>
      <c r="I9" s="68"/>
      <c r="J9" s="68"/>
    </row>
    <row r="10" spans="1:10" s="6" customFormat="1" hidden="1" x14ac:dyDescent="0.15">
      <c r="C10" s="6" t="s">
        <v>276</v>
      </c>
      <c r="F10" s="82"/>
      <c r="G10" s="68"/>
      <c r="H10" s="68"/>
      <c r="I10" s="68"/>
      <c r="J10" s="68"/>
    </row>
    <row r="11" spans="1:10" s="6" customFormat="1" hidden="1" x14ac:dyDescent="0.15">
      <c r="C11" s="6" t="s">
        <v>277</v>
      </c>
      <c r="F11" s="82"/>
      <c r="G11" s="83"/>
      <c r="H11" s="68"/>
      <c r="I11" s="68"/>
      <c r="J11" s="68"/>
    </row>
    <row r="12" spans="1:10" s="31" customFormat="1" hidden="1" x14ac:dyDescent="0.15"/>
    <row r="13" spans="1:10" x14ac:dyDescent="0.15">
      <c r="A13" s="31" t="s">
        <v>610</v>
      </c>
      <c r="B13" s="31"/>
      <c r="C13" s="31"/>
      <c r="D13" s="31"/>
      <c r="E13" s="31"/>
      <c r="F13" s="31"/>
      <c r="G13" s="31"/>
      <c r="H13" s="31"/>
    </row>
    <row r="14" spans="1:10" s="31" customFormat="1" ht="27.95" customHeight="1" x14ac:dyDescent="0.15">
      <c r="B14" s="835" t="s">
        <v>235</v>
      </c>
      <c r="C14" s="836"/>
      <c r="D14" s="836"/>
      <c r="E14" s="836"/>
      <c r="G14" s="102">
        <f>1+3+4+1+1+1+2+1+4+1+1</f>
        <v>20</v>
      </c>
    </row>
    <row r="15" spans="1:10" s="31" customFormat="1" x14ac:dyDescent="0.15">
      <c r="B15" s="835" t="s">
        <v>236</v>
      </c>
      <c r="C15" s="836"/>
      <c r="D15" s="836"/>
      <c r="E15" s="836"/>
      <c r="G15" s="102">
        <f>1+1+1+5+1+2</f>
        <v>11</v>
      </c>
    </row>
    <row r="16" spans="1:10" s="6" customFormat="1" ht="15" customHeight="1" x14ac:dyDescent="0.15"/>
    <row r="17" spans="1:10" s="64" customFormat="1" ht="14.25" thickBot="1" x14ac:dyDescent="0.2">
      <c r="A17" s="6" t="s">
        <v>611</v>
      </c>
      <c r="B17" s="6"/>
      <c r="C17" s="6"/>
      <c r="D17" s="6"/>
      <c r="E17" s="6"/>
      <c r="F17" s="6"/>
      <c r="G17" s="68"/>
      <c r="H17" s="68"/>
      <c r="I17" s="68"/>
      <c r="J17" s="103"/>
    </row>
    <row r="18" spans="1:10" s="64" customFormat="1" ht="14.25" thickBot="1" x14ac:dyDescent="0.2">
      <c r="A18" s="6"/>
      <c r="B18" s="840" t="s">
        <v>1</v>
      </c>
      <c r="C18" s="841"/>
      <c r="D18" s="826" t="s">
        <v>266</v>
      </c>
      <c r="E18" s="827"/>
      <c r="F18" s="826" t="s">
        <v>2</v>
      </c>
      <c r="G18" s="827"/>
      <c r="H18" s="828"/>
      <c r="I18" s="104"/>
      <c r="J18" s="103"/>
    </row>
    <row r="19" spans="1:10" s="108" customFormat="1" ht="24.95" customHeight="1" thickTop="1" x14ac:dyDescent="0.15">
      <c r="A19" s="105"/>
      <c r="B19" s="842" t="s">
        <v>321</v>
      </c>
      <c r="C19" s="843"/>
      <c r="D19" s="829" t="s">
        <v>493</v>
      </c>
      <c r="E19" s="829"/>
      <c r="F19" s="830" t="s">
        <v>600</v>
      </c>
      <c r="G19" s="830"/>
      <c r="H19" s="831"/>
      <c r="I19" s="106"/>
      <c r="J19" s="107"/>
    </row>
    <row r="20" spans="1:10" s="108" customFormat="1" ht="23.45" customHeight="1" x14ac:dyDescent="0.15">
      <c r="A20" s="105"/>
      <c r="B20" s="825"/>
      <c r="C20" s="824"/>
      <c r="D20" s="813" t="s">
        <v>494</v>
      </c>
      <c r="E20" s="813"/>
      <c r="F20" s="815" t="s">
        <v>528</v>
      </c>
      <c r="G20" s="815"/>
      <c r="H20" s="820"/>
      <c r="I20" s="106"/>
      <c r="J20" s="107"/>
    </row>
    <row r="21" spans="1:10" s="108" customFormat="1" ht="23.45" customHeight="1" x14ac:dyDescent="0.15">
      <c r="A21" s="105"/>
      <c r="B21" s="825"/>
      <c r="C21" s="824"/>
      <c r="D21" s="813" t="s">
        <v>495</v>
      </c>
      <c r="E21" s="813"/>
      <c r="F21" s="815" t="s">
        <v>529</v>
      </c>
      <c r="G21" s="815"/>
      <c r="H21" s="820"/>
      <c r="I21" s="106"/>
      <c r="J21" s="107"/>
    </row>
    <row r="22" spans="1:10" s="108" customFormat="1" ht="23.45" customHeight="1" x14ac:dyDescent="0.15">
      <c r="A22" s="105"/>
      <c r="B22" s="825"/>
      <c r="C22" s="824"/>
      <c r="D22" s="813" t="s">
        <v>494</v>
      </c>
      <c r="E22" s="813"/>
      <c r="F22" s="815" t="s">
        <v>496</v>
      </c>
      <c r="G22" s="815"/>
      <c r="H22" s="820"/>
      <c r="I22" s="106"/>
      <c r="J22" s="107"/>
    </row>
    <row r="23" spans="1:10" s="108" customFormat="1" ht="23.45" customHeight="1" x14ac:dyDescent="0.15">
      <c r="B23" s="823" t="s">
        <v>497</v>
      </c>
      <c r="C23" s="824"/>
      <c r="D23" s="813" t="s">
        <v>498</v>
      </c>
      <c r="E23" s="814"/>
      <c r="F23" s="815" t="s">
        <v>530</v>
      </c>
      <c r="G23" s="814"/>
      <c r="H23" s="816"/>
      <c r="I23" s="109"/>
    </row>
    <row r="24" spans="1:10" s="108" customFormat="1" ht="23.45" customHeight="1" x14ac:dyDescent="0.15">
      <c r="B24" s="825"/>
      <c r="C24" s="824"/>
      <c r="D24" s="813" t="s">
        <v>498</v>
      </c>
      <c r="E24" s="814"/>
      <c r="F24" s="815" t="s">
        <v>531</v>
      </c>
      <c r="G24" s="814"/>
      <c r="H24" s="816"/>
      <c r="I24" s="109"/>
    </row>
    <row r="25" spans="1:10" s="108" customFormat="1" ht="23.45" customHeight="1" x14ac:dyDescent="0.15">
      <c r="B25" s="825"/>
      <c r="C25" s="824"/>
      <c r="D25" s="813" t="s">
        <v>499</v>
      </c>
      <c r="E25" s="814"/>
      <c r="F25" s="815" t="s">
        <v>532</v>
      </c>
      <c r="G25" s="814"/>
      <c r="H25" s="816"/>
      <c r="I25" s="109"/>
    </row>
    <row r="26" spans="1:10" s="64" customFormat="1" ht="23.45" customHeight="1" x14ac:dyDescent="0.15">
      <c r="A26" s="108"/>
      <c r="B26" s="823" t="s">
        <v>500</v>
      </c>
      <c r="C26" s="824"/>
      <c r="D26" s="813" t="s">
        <v>501</v>
      </c>
      <c r="E26" s="814"/>
      <c r="F26" s="815" t="s">
        <v>502</v>
      </c>
      <c r="G26" s="814"/>
      <c r="H26" s="820"/>
      <c r="I26" s="109"/>
    </row>
    <row r="27" spans="1:10" s="64" customFormat="1" ht="23.45" customHeight="1" x14ac:dyDescent="0.15">
      <c r="A27" s="108"/>
      <c r="B27" s="825"/>
      <c r="C27" s="824"/>
      <c r="D27" s="813" t="s">
        <v>501</v>
      </c>
      <c r="E27" s="814"/>
      <c r="F27" s="815" t="s">
        <v>503</v>
      </c>
      <c r="G27" s="814"/>
      <c r="H27" s="820"/>
      <c r="I27" s="109"/>
    </row>
    <row r="28" spans="1:10" s="64" customFormat="1" ht="23.45" customHeight="1" x14ac:dyDescent="0.15">
      <c r="A28" s="108"/>
      <c r="B28" s="823" t="s">
        <v>504</v>
      </c>
      <c r="C28" s="824"/>
      <c r="D28" s="813" t="s">
        <v>505</v>
      </c>
      <c r="E28" s="814"/>
      <c r="F28" s="813" t="s">
        <v>533</v>
      </c>
      <c r="G28" s="814"/>
      <c r="H28" s="820"/>
      <c r="I28" s="109"/>
    </row>
    <row r="29" spans="1:10" s="64" customFormat="1" ht="23.45" customHeight="1" x14ac:dyDescent="0.15">
      <c r="A29" s="108"/>
      <c r="B29" s="825"/>
      <c r="C29" s="824"/>
      <c r="D29" s="813" t="s">
        <v>505</v>
      </c>
      <c r="E29" s="814"/>
      <c r="F29" s="813" t="s">
        <v>534</v>
      </c>
      <c r="G29" s="814"/>
      <c r="H29" s="820"/>
      <c r="I29" s="109"/>
    </row>
    <row r="30" spans="1:10" s="64" customFormat="1" ht="23.45" customHeight="1" x14ac:dyDescent="0.15">
      <c r="A30" s="107"/>
      <c r="B30" s="832" t="s">
        <v>506</v>
      </c>
      <c r="C30" s="837"/>
      <c r="D30" s="813" t="s">
        <v>507</v>
      </c>
      <c r="E30" s="814"/>
      <c r="F30" s="813" t="s">
        <v>535</v>
      </c>
      <c r="G30" s="814"/>
      <c r="H30" s="820"/>
      <c r="I30" s="109"/>
    </row>
    <row r="31" spans="1:10" s="64" customFormat="1" ht="23.45" customHeight="1" x14ac:dyDescent="0.15">
      <c r="A31" s="107"/>
      <c r="B31" s="838"/>
      <c r="C31" s="837"/>
      <c r="D31" s="813" t="s">
        <v>507</v>
      </c>
      <c r="E31" s="814"/>
      <c r="F31" s="810" t="s">
        <v>536</v>
      </c>
      <c r="G31" s="811"/>
      <c r="H31" s="812"/>
      <c r="I31" s="109"/>
    </row>
    <row r="32" spans="1:10" s="64" customFormat="1" ht="23.45" customHeight="1" x14ac:dyDescent="0.15">
      <c r="A32" s="107"/>
      <c r="B32" s="839" t="s">
        <v>508</v>
      </c>
      <c r="C32" s="824"/>
      <c r="D32" s="813" t="s">
        <v>509</v>
      </c>
      <c r="E32" s="814"/>
      <c r="F32" s="813" t="s">
        <v>537</v>
      </c>
      <c r="G32" s="814"/>
      <c r="H32" s="816"/>
      <c r="I32" s="110"/>
    </row>
    <row r="33" spans="1:9" s="64" customFormat="1" ht="23.45" customHeight="1" x14ac:dyDescent="0.15">
      <c r="A33" s="107"/>
      <c r="B33" s="825"/>
      <c r="C33" s="824"/>
      <c r="D33" s="810" t="s">
        <v>510</v>
      </c>
      <c r="E33" s="817"/>
      <c r="F33" s="810" t="s">
        <v>538</v>
      </c>
      <c r="G33" s="821"/>
      <c r="H33" s="822"/>
      <c r="I33" s="110"/>
    </row>
    <row r="34" spans="1:9" s="64" customFormat="1" ht="23.45" customHeight="1" x14ac:dyDescent="0.15">
      <c r="A34" s="108"/>
      <c r="B34" s="832" t="s">
        <v>511</v>
      </c>
      <c r="C34" s="824"/>
      <c r="D34" s="818" t="s">
        <v>505</v>
      </c>
      <c r="E34" s="819"/>
      <c r="F34" s="813" t="s">
        <v>539</v>
      </c>
      <c r="G34" s="814"/>
      <c r="H34" s="820"/>
      <c r="I34" s="110"/>
    </row>
    <row r="35" spans="1:9" s="64" customFormat="1" ht="23.45" customHeight="1" x14ac:dyDescent="0.15">
      <c r="A35" s="108"/>
      <c r="B35" s="832" t="s">
        <v>512</v>
      </c>
      <c r="C35" s="824"/>
      <c r="D35" s="808" t="s">
        <v>518</v>
      </c>
      <c r="E35" s="809"/>
      <c r="F35" s="810" t="s">
        <v>519</v>
      </c>
      <c r="G35" s="811"/>
      <c r="H35" s="812"/>
      <c r="I35" s="110"/>
    </row>
    <row r="36" spans="1:9" s="64" customFormat="1" ht="23.45" customHeight="1" x14ac:dyDescent="0.15">
      <c r="A36" s="108"/>
      <c r="B36" s="832" t="s">
        <v>513</v>
      </c>
      <c r="C36" s="824"/>
      <c r="D36" s="810" t="s">
        <v>520</v>
      </c>
      <c r="E36" s="817"/>
      <c r="F36" s="810" t="s">
        <v>540</v>
      </c>
      <c r="G36" s="811"/>
      <c r="H36" s="812"/>
      <c r="I36" s="110"/>
    </row>
    <row r="37" spans="1:9" s="64" customFormat="1" ht="23.45" customHeight="1" x14ac:dyDescent="0.15">
      <c r="A37" s="107"/>
      <c r="B37" s="832" t="s">
        <v>514</v>
      </c>
      <c r="C37" s="837"/>
      <c r="D37" s="813" t="s">
        <v>521</v>
      </c>
      <c r="E37" s="814"/>
      <c r="F37" s="810" t="s">
        <v>541</v>
      </c>
      <c r="G37" s="811"/>
      <c r="H37" s="812"/>
      <c r="I37" s="110"/>
    </row>
    <row r="38" spans="1:9" s="64" customFormat="1" ht="23.45" customHeight="1" x14ac:dyDescent="0.15">
      <c r="A38" s="108"/>
      <c r="B38" s="832" t="s">
        <v>517</v>
      </c>
      <c r="C38" s="824"/>
      <c r="D38" s="808" t="s">
        <v>522</v>
      </c>
      <c r="E38" s="809"/>
      <c r="F38" s="810" t="s">
        <v>542</v>
      </c>
      <c r="G38" s="811"/>
      <c r="H38" s="812"/>
      <c r="I38" s="110"/>
    </row>
    <row r="39" spans="1:9" s="64" customFormat="1" ht="23.45" customHeight="1" x14ac:dyDescent="0.15">
      <c r="A39" s="107"/>
      <c r="B39" s="832" t="s">
        <v>515</v>
      </c>
      <c r="C39" s="837"/>
      <c r="D39" s="813" t="s">
        <v>523</v>
      </c>
      <c r="E39" s="814"/>
      <c r="F39" s="810" t="s">
        <v>526</v>
      </c>
      <c r="G39" s="811"/>
      <c r="H39" s="812"/>
      <c r="I39" s="110"/>
    </row>
    <row r="40" spans="1:9" s="108" customFormat="1" ht="23.45" customHeight="1" x14ac:dyDescent="0.15">
      <c r="B40" s="832" t="s">
        <v>516</v>
      </c>
      <c r="C40" s="824"/>
      <c r="D40" s="813" t="s">
        <v>524</v>
      </c>
      <c r="E40" s="814"/>
      <c r="F40" s="815" t="s">
        <v>543</v>
      </c>
      <c r="G40" s="814"/>
      <c r="H40" s="816"/>
      <c r="I40" s="109"/>
    </row>
    <row r="41" spans="1:9" s="64" customFormat="1" ht="23.45" customHeight="1" thickBot="1" x14ac:dyDescent="0.2">
      <c r="A41" s="108"/>
      <c r="B41" s="833" t="s">
        <v>517</v>
      </c>
      <c r="C41" s="834"/>
      <c r="D41" s="804" t="s">
        <v>525</v>
      </c>
      <c r="E41" s="805"/>
      <c r="F41" s="806" t="s">
        <v>527</v>
      </c>
      <c r="G41" s="805"/>
      <c r="H41" s="807"/>
      <c r="I41" s="109"/>
    </row>
  </sheetData>
  <mergeCells count="67">
    <mergeCell ref="B40:C40"/>
    <mergeCell ref="B41:C41"/>
    <mergeCell ref="B14:E14"/>
    <mergeCell ref="B15:E15"/>
    <mergeCell ref="B35:C35"/>
    <mergeCell ref="B36:C36"/>
    <mergeCell ref="B37:C37"/>
    <mergeCell ref="B38:C38"/>
    <mergeCell ref="B39:C39"/>
    <mergeCell ref="B26:C27"/>
    <mergeCell ref="B28:C29"/>
    <mergeCell ref="B30:C31"/>
    <mergeCell ref="B32:C33"/>
    <mergeCell ref="B34:C34"/>
    <mergeCell ref="B18:C18"/>
    <mergeCell ref="B19:C22"/>
    <mergeCell ref="D21:E21"/>
    <mergeCell ref="F21:H21"/>
    <mergeCell ref="D22:E22"/>
    <mergeCell ref="F22:H22"/>
    <mergeCell ref="D23:E23"/>
    <mergeCell ref="F23:H23"/>
    <mergeCell ref="D18:E18"/>
    <mergeCell ref="F18:H18"/>
    <mergeCell ref="D19:E19"/>
    <mergeCell ref="F19:H19"/>
    <mergeCell ref="D20:E20"/>
    <mergeCell ref="F20:H20"/>
    <mergeCell ref="D25:E25"/>
    <mergeCell ref="F25:H25"/>
    <mergeCell ref="D29:E29"/>
    <mergeCell ref="F29:H29"/>
    <mergeCell ref="B23:C25"/>
    <mergeCell ref="D24:E24"/>
    <mergeCell ref="F24:H24"/>
    <mergeCell ref="D34:E34"/>
    <mergeCell ref="F34:H34"/>
    <mergeCell ref="D26:E26"/>
    <mergeCell ref="F26:H26"/>
    <mergeCell ref="D28:E28"/>
    <mergeCell ref="F28:H28"/>
    <mergeCell ref="D27:E27"/>
    <mergeCell ref="F27:H27"/>
    <mergeCell ref="D32:E32"/>
    <mergeCell ref="F32:H32"/>
    <mergeCell ref="D33:E33"/>
    <mergeCell ref="F33:H33"/>
    <mergeCell ref="D30:E30"/>
    <mergeCell ref="F30:H30"/>
    <mergeCell ref="D31:E31"/>
    <mergeCell ref="F31:H31"/>
    <mergeCell ref="A2:E2"/>
    <mergeCell ref="A5:E5"/>
    <mergeCell ref="D41:E41"/>
    <mergeCell ref="F41:H41"/>
    <mergeCell ref="D38:E38"/>
    <mergeCell ref="F38:H38"/>
    <mergeCell ref="D39:E39"/>
    <mergeCell ref="F39:H39"/>
    <mergeCell ref="D40:E40"/>
    <mergeCell ref="F40:H40"/>
    <mergeCell ref="D35:E35"/>
    <mergeCell ref="F35:H35"/>
    <mergeCell ref="D36:E36"/>
    <mergeCell ref="F36:H36"/>
    <mergeCell ref="D37:E37"/>
    <mergeCell ref="F37:H37"/>
  </mergeCells>
  <phoneticPr fontId="2"/>
  <pageMargins left="0.78740157480314965" right="0.78740157480314965" top="0.39370078740157483" bottom="0.19685039370078741" header="0.51181102362204722" footer="0.51181102362204722"/>
  <pageSetup paperSize="9" orientation="portrait" r:id="rId1"/>
  <headerFooter alignWithMargins="0">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40"/>
  <sheetViews>
    <sheetView zoomScale="85" zoomScaleNormal="85" workbookViewId="0">
      <selection sqref="A1:J1"/>
    </sheetView>
  </sheetViews>
  <sheetFormatPr defaultRowHeight="13.5" x14ac:dyDescent="0.15"/>
  <cols>
    <col min="1" max="1" width="3.125" style="6" customWidth="1"/>
    <col min="2" max="8" width="9" style="6"/>
    <col min="9" max="9" width="20.625" style="6" customWidth="1"/>
    <col min="10" max="10" width="15.125" style="9" bestFit="1" customWidth="1"/>
    <col min="11" max="11" width="13.375" style="6" customWidth="1"/>
    <col min="12" max="12" width="11.875" style="6" bestFit="1" customWidth="1"/>
    <col min="13" max="16384" width="9" style="6"/>
  </cols>
  <sheetData>
    <row r="1" spans="1:10" ht="18.75" x14ac:dyDescent="0.2">
      <c r="A1" s="521" t="s">
        <v>323</v>
      </c>
      <c r="B1" s="521"/>
      <c r="C1" s="521"/>
      <c r="D1" s="521"/>
      <c r="E1" s="521"/>
      <c r="F1" s="521"/>
      <c r="G1" s="521"/>
      <c r="H1" s="521"/>
      <c r="I1" s="521"/>
      <c r="J1" s="521"/>
    </row>
    <row r="2" spans="1:10" ht="21.95" customHeight="1" x14ac:dyDescent="0.15">
      <c r="A2" s="6" t="s">
        <v>271</v>
      </c>
      <c r="B2" s="518" t="s">
        <v>335</v>
      </c>
      <c r="C2" s="518"/>
      <c r="D2" s="518"/>
      <c r="E2" s="518"/>
      <c r="F2" s="518"/>
      <c r="G2" s="518"/>
      <c r="H2" s="518"/>
      <c r="I2" s="518"/>
      <c r="J2" s="130">
        <v>705310</v>
      </c>
    </row>
    <row r="3" spans="1:10" ht="21.95" customHeight="1" x14ac:dyDescent="0.15">
      <c r="B3" s="518" t="s">
        <v>246</v>
      </c>
      <c r="C3" s="518"/>
      <c r="D3" s="518"/>
      <c r="E3" s="518"/>
      <c r="F3" s="518"/>
      <c r="G3" s="518"/>
      <c r="H3" s="518"/>
      <c r="I3" s="518"/>
      <c r="J3" s="492">
        <v>9554</v>
      </c>
    </row>
    <row r="4" spans="1:10" ht="21.95" customHeight="1" x14ac:dyDescent="0.15">
      <c r="A4" s="6" t="s">
        <v>15</v>
      </c>
      <c r="B4" s="518" t="s">
        <v>229</v>
      </c>
      <c r="C4" s="518"/>
      <c r="D4" s="518"/>
      <c r="E4" s="518"/>
      <c r="F4" s="518"/>
      <c r="G4" s="518"/>
      <c r="H4" s="518"/>
      <c r="I4" s="518"/>
      <c r="J4" s="130">
        <f>'2ページ'!B42</f>
        <v>358015</v>
      </c>
    </row>
    <row r="5" spans="1:10" ht="21.95" customHeight="1" x14ac:dyDescent="0.15">
      <c r="A5" s="6" t="s">
        <v>16</v>
      </c>
      <c r="B5" s="518" t="s">
        <v>230</v>
      </c>
      <c r="C5" s="518"/>
      <c r="D5" s="518"/>
      <c r="E5" s="518"/>
      <c r="F5" s="518"/>
      <c r="G5" s="518"/>
      <c r="H5" s="518"/>
      <c r="I5" s="518"/>
      <c r="J5" s="130">
        <f>'2ページ'!E42</f>
        <v>64339</v>
      </c>
    </row>
    <row r="6" spans="1:10" ht="21.95" customHeight="1" x14ac:dyDescent="0.15">
      <c r="A6" s="6" t="s">
        <v>17</v>
      </c>
      <c r="B6" s="518" t="s">
        <v>18</v>
      </c>
      <c r="C6" s="518"/>
      <c r="D6" s="518"/>
      <c r="E6" s="518"/>
      <c r="F6" s="518"/>
      <c r="G6" s="518"/>
      <c r="H6" s="518"/>
      <c r="I6" s="518"/>
      <c r="J6" s="493">
        <f>'2ページ'!J18</f>
        <v>4347331</v>
      </c>
    </row>
    <row r="7" spans="1:10" ht="21.95" customHeight="1" x14ac:dyDescent="0.15">
      <c r="A7" s="6" t="s">
        <v>19</v>
      </c>
      <c r="B7" s="518" t="s">
        <v>113</v>
      </c>
      <c r="C7" s="518"/>
      <c r="D7" s="518"/>
      <c r="E7" s="518"/>
      <c r="F7" s="518"/>
      <c r="G7" s="518"/>
      <c r="H7" s="518"/>
      <c r="I7" s="518"/>
      <c r="J7" s="493">
        <f>'2ページ'!J18-'2ページ'!H18</f>
        <v>4056569</v>
      </c>
    </row>
    <row r="8" spans="1:10" ht="21.95" customHeight="1" x14ac:dyDescent="0.15">
      <c r="A8" s="6" t="s">
        <v>20</v>
      </c>
      <c r="B8" s="518" t="s">
        <v>193</v>
      </c>
      <c r="C8" s="518"/>
      <c r="D8" s="518"/>
      <c r="E8" s="518"/>
      <c r="F8" s="518"/>
      <c r="G8" s="518"/>
      <c r="H8" s="518"/>
      <c r="I8" s="518"/>
      <c r="J8" s="493">
        <f>'2ページ'!J18-'2ページ'!J16</f>
        <v>4239738</v>
      </c>
    </row>
    <row r="9" spans="1:10" ht="21.95" customHeight="1" x14ac:dyDescent="0.15">
      <c r="A9" s="6" t="s">
        <v>21</v>
      </c>
      <c r="B9" s="518" t="s">
        <v>99</v>
      </c>
      <c r="C9" s="518"/>
      <c r="D9" s="518"/>
      <c r="E9" s="518"/>
      <c r="F9" s="518"/>
      <c r="G9" s="518"/>
      <c r="H9" s="518"/>
      <c r="I9" s="518"/>
      <c r="J9" s="494">
        <f>'8ページ'!D29</f>
        <v>1564023</v>
      </c>
    </row>
    <row r="10" spans="1:10" ht="21.95" customHeight="1" x14ac:dyDescent="0.15">
      <c r="A10" s="6" t="s">
        <v>22</v>
      </c>
      <c r="B10" s="518" t="s">
        <v>100</v>
      </c>
      <c r="C10" s="518"/>
      <c r="D10" s="518"/>
      <c r="E10" s="518"/>
      <c r="F10" s="518"/>
      <c r="G10" s="518"/>
      <c r="H10" s="518"/>
      <c r="I10" s="518"/>
      <c r="J10" s="494">
        <f>'8ページ'!D15</f>
        <v>71032</v>
      </c>
    </row>
    <row r="11" spans="1:10" ht="21.95" customHeight="1" x14ac:dyDescent="0.15">
      <c r="A11" s="6" t="s">
        <v>267</v>
      </c>
      <c r="B11" s="518" t="s">
        <v>336</v>
      </c>
      <c r="C11" s="518"/>
      <c r="D11" s="518"/>
      <c r="E11" s="518"/>
      <c r="F11" s="518"/>
      <c r="G11" s="518"/>
      <c r="H11" s="518"/>
      <c r="I11" s="518"/>
      <c r="J11" s="495">
        <v>586340000</v>
      </c>
    </row>
    <row r="12" spans="1:10" ht="21.95" customHeight="1" x14ac:dyDescent="0.15">
      <c r="A12" s="6" t="s">
        <v>237</v>
      </c>
      <c r="B12" s="518" t="s">
        <v>337</v>
      </c>
      <c r="C12" s="518"/>
      <c r="D12" s="518"/>
      <c r="E12" s="518"/>
      <c r="F12" s="518"/>
      <c r="G12" s="518"/>
      <c r="H12" s="518"/>
      <c r="I12" s="518"/>
      <c r="J12" s="496">
        <v>124650000</v>
      </c>
    </row>
    <row r="13" spans="1:10" ht="21.95" customHeight="1" x14ac:dyDescent="0.15">
      <c r="B13" s="497" t="s">
        <v>265</v>
      </c>
      <c r="C13" s="88"/>
      <c r="D13" s="88"/>
      <c r="E13" s="88"/>
      <c r="F13" s="88"/>
      <c r="G13" s="88"/>
      <c r="H13" s="88"/>
      <c r="I13" s="88"/>
      <c r="J13" s="6"/>
    </row>
    <row r="14" spans="1:10" ht="17.25" customHeight="1" x14ac:dyDescent="0.15">
      <c r="B14" s="522" t="s">
        <v>338</v>
      </c>
      <c r="C14" s="522"/>
      <c r="D14" s="522"/>
      <c r="E14" s="522"/>
      <c r="F14" s="522"/>
      <c r="G14" s="522"/>
      <c r="H14" s="522"/>
      <c r="I14" s="522"/>
      <c r="J14" s="6"/>
    </row>
    <row r="15" spans="1:10" ht="21.95" customHeight="1" x14ac:dyDescent="0.15">
      <c r="A15" s="6" t="s">
        <v>269</v>
      </c>
      <c r="B15" s="518" t="s">
        <v>339</v>
      </c>
      <c r="C15" s="518"/>
      <c r="D15" s="518"/>
      <c r="E15" s="518"/>
      <c r="F15" s="518"/>
      <c r="G15" s="518"/>
      <c r="H15" s="518"/>
      <c r="I15" s="518"/>
      <c r="J15" s="496">
        <f>94875000</f>
        <v>94875000</v>
      </c>
    </row>
    <row r="16" spans="1:10" ht="21.95" customHeight="1" x14ac:dyDescent="0.15">
      <c r="B16" s="497" t="s">
        <v>265</v>
      </c>
      <c r="C16" s="88"/>
      <c r="D16" s="88"/>
      <c r="E16" s="88"/>
      <c r="F16" s="88"/>
      <c r="G16" s="88"/>
      <c r="H16" s="88"/>
      <c r="I16" s="88"/>
      <c r="J16" s="6"/>
    </row>
    <row r="17" spans="1:10" ht="17.25" customHeight="1" x14ac:dyDescent="0.15">
      <c r="B17" s="522" t="s">
        <v>340</v>
      </c>
      <c r="C17" s="522"/>
      <c r="D17" s="522"/>
      <c r="E17" s="522"/>
      <c r="F17" s="522"/>
      <c r="G17" s="522"/>
      <c r="H17" s="522"/>
      <c r="I17" s="522"/>
      <c r="J17" s="6"/>
    </row>
    <row r="18" spans="1:10" ht="21.95" customHeight="1" x14ac:dyDescent="0.15">
      <c r="A18" s="6" t="s">
        <v>23</v>
      </c>
      <c r="B18" s="518" t="s">
        <v>101</v>
      </c>
      <c r="C18" s="518"/>
      <c r="D18" s="518"/>
      <c r="E18" s="518"/>
      <c r="F18" s="518"/>
      <c r="G18" s="518"/>
      <c r="H18" s="518"/>
      <c r="I18" s="518"/>
      <c r="J18" s="496">
        <f>J15/J10</f>
        <v>1335.6656154972407</v>
      </c>
    </row>
    <row r="19" spans="1:10" ht="21.95" customHeight="1" x14ac:dyDescent="0.15">
      <c r="A19" s="6" t="s">
        <v>24</v>
      </c>
      <c r="B19" s="6" t="s">
        <v>102</v>
      </c>
      <c r="C19" s="6" t="s">
        <v>344</v>
      </c>
      <c r="J19" s="130">
        <f>36+16+3+3+2+3+3+3+5</f>
        <v>74</v>
      </c>
    </row>
    <row r="20" spans="1:10" s="66" customFormat="1" ht="15" customHeight="1" x14ac:dyDescent="0.15">
      <c r="C20" s="498" t="s">
        <v>345</v>
      </c>
      <c r="D20" s="498"/>
      <c r="E20" s="498"/>
      <c r="F20" s="498"/>
      <c r="G20" s="498"/>
      <c r="H20" s="498"/>
      <c r="I20" s="498"/>
      <c r="J20" s="498"/>
    </row>
    <row r="21" spans="1:10" s="66" customFormat="1" ht="15" customHeight="1" x14ac:dyDescent="0.15">
      <c r="C21" s="520" t="s">
        <v>346</v>
      </c>
      <c r="D21" s="520"/>
      <c r="E21" s="520"/>
      <c r="F21" s="520"/>
      <c r="G21" s="520"/>
      <c r="H21" s="520"/>
      <c r="I21" s="520"/>
      <c r="J21" s="67"/>
    </row>
    <row r="22" spans="1:10" s="66" customFormat="1" ht="2.25" customHeight="1" x14ac:dyDescent="0.15">
      <c r="C22" s="520"/>
      <c r="D22" s="520"/>
      <c r="E22" s="520"/>
      <c r="F22" s="520"/>
      <c r="G22" s="520"/>
      <c r="H22" s="520"/>
      <c r="I22" s="520"/>
      <c r="J22" s="67"/>
    </row>
    <row r="23" spans="1:10" s="66" customFormat="1" ht="15" customHeight="1" x14ac:dyDescent="0.15">
      <c r="C23" s="517" t="s">
        <v>343</v>
      </c>
      <c r="D23" s="517"/>
      <c r="E23" s="517"/>
      <c r="F23" s="517"/>
      <c r="G23" s="517"/>
      <c r="H23" s="517"/>
      <c r="I23" s="517"/>
      <c r="J23" s="67"/>
    </row>
    <row r="24" spans="1:10" ht="21.95" customHeight="1" x14ac:dyDescent="0.15">
      <c r="A24" s="6" t="s">
        <v>247</v>
      </c>
      <c r="B24" s="518" t="s">
        <v>342</v>
      </c>
      <c r="C24" s="518"/>
      <c r="D24" s="518"/>
      <c r="E24" s="518"/>
      <c r="F24" s="518"/>
      <c r="G24" s="518"/>
      <c r="H24" s="518"/>
      <c r="I24" s="518"/>
      <c r="J24" s="12">
        <v>32</v>
      </c>
    </row>
    <row r="25" spans="1:10" ht="1.5" customHeight="1" x14ac:dyDescent="0.15">
      <c r="C25" s="519" t="s">
        <v>341</v>
      </c>
      <c r="D25" s="519"/>
      <c r="E25" s="519"/>
      <c r="F25" s="519"/>
      <c r="G25" s="519"/>
      <c r="H25" s="519"/>
      <c r="I25" s="519"/>
      <c r="J25" s="68"/>
    </row>
    <row r="26" spans="1:10" ht="15" customHeight="1" x14ac:dyDescent="0.15">
      <c r="C26" s="519"/>
      <c r="D26" s="519"/>
      <c r="E26" s="519"/>
      <c r="F26" s="519"/>
      <c r="G26" s="519"/>
      <c r="H26" s="519"/>
      <c r="I26" s="519"/>
      <c r="J26" s="68"/>
    </row>
    <row r="27" spans="1:10" ht="21.95" customHeight="1" x14ac:dyDescent="0.15">
      <c r="A27" s="6">
        <v>1</v>
      </c>
      <c r="B27" s="518" t="s">
        <v>141</v>
      </c>
      <c r="C27" s="518"/>
      <c r="D27" s="518"/>
      <c r="E27" s="518"/>
      <c r="F27" s="518"/>
      <c r="G27" s="518"/>
      <c r="H27" s="518"/>
      <c r="I27" s="518"/>
      <c r="J27" s="499">
        <f>J6/J2</f>
        <v>6.1637166635947311</v>
      </c>
    </row>
    <row r="28" spans="1:10" ht="21.95" customHeight="1" x14ac:dyDescent="0.15">
      <c r="A28" s="6">
        <v>2</v>
      </c>
      <c r="B28" s="518" t="s">
        <v>142</v>
      </c>
      <c r="C28" s="518"/>
      <c r="D28" s="518"/>
      <c r="E28" s="518"/>
      <c r="F28" s="518"/>
      <c r="G28" s="518"/>
      <c r="H28" s="518"/>
      <c r="I28" s="518"/>
      <c r="J28" s="495">
        <f>J11/J2</f>
        <v>831.32239724376518</v>
      </c>
    </row>
    <row r="29" spans="1:10" ht="21.95" customHeight="1" x14ac:dyDescent="0.15">
      <c r="A29" s="6">
        <v>3</v>
      </c>
      <c r="B29" s="518" t="s">
        <v>143</v>
      </c>
      <c r="C29" s="518"/>
      <c r="D29" s="518"/>
      <c r="E29" s="518"/>
      <c r="F29" s="518"/>
      <c r="G29" s="518"/>
      <c r="H29" s="518"/>
      <c r="I29" s="518"/>
      <c r="J29" s="495">
        <f>J12/J2</f>
        <v>176.73079922303668</v>
      </c>
    </row>
    <row r="30" spans="1:10" ht="21.95" customHeight="1" x14ac:dyDescent="0.15">
      <c r="A30" s="6">
        <v>4</v>
      </c>
      <c r="B30" s="518" t="s">
        <v>144</v>
      </c>
      <c r="C30" s="518"/>
      <c r="D30" s="518"/>
      <c r="E30" s="518"/>
      <c r="F30" s="518"/>
      <c r="G30" s="518"/>
      <c r="H30" s="518"/>
      <c r="I30" s="518"/>
      <c r="J30" s="500">
        <f>J9/J2</f>
        <v>2.2174972707036624</v>
      </c>
    </row>
    <row r="31" spans="1:10" ht="21.95" customHeight="1" x14ac:dyDescent="0.15">
      <c r="A31" s="6">
        <v>5</v>
      </c>
      <c r="B31" s="518" t="s">
        <v>145</v>
      </c>
      <c r="C31" s="518"/>
      <c r="D31" s="518"/>
      <c r="E31" s="518"/>
      <c r="F31" s="518"/>
      <c r="G31" s="518"/>
      <c r="H31" s="518"/>
      <c r="I31" s="518"/>
      <c r="J31" s="500">
        <f>J10/J2</f>
        <v>0.10071032595596263</v>
      </c>
    </row>
    <row r="32" spans="1:10" ht="21.95" customHeight="1" x14ac:dyDescent="0.15">
      <c r="A32" s="6">
        <v>6</v>
      </c>
      <c r="B32" s="6" t="s">
        <v>174</v>
      </c>
      <c r="C32" s="88"/>
      <c r="D32" s="88"/>
      <c r="E32" s="88"/>
      <c r="F32" s="88"/>
      <c r="G32" s="88"/>
      <c r="H32" s="88"/>
      <c r="I32" s="88"/>
      <c r="J32" s="501">
        <f>J4/J2</f>
        <v>0.50759949525740455</v>
      </c>
    </row>
    <row r="33" spans="1:10" ht="21.95" customHeight="1" x14ac:dyDescent="0.15">
      <c r="A33" s="6">
        <v>7</v>
      </c>
      <c r="B33" s="88" t="s">
        <v>146</v>
      </c>
      <c r="C33" s="88"/>
      <c r="D33" s="88"/>
      <c r="E33" s="88"/>
      <c r="F33" s="88"/>
      <c r="G33" s="88"/>
      <c r="H33" s="88"/>
      <c r="I33" s="88"/>
      <c r="J33" s="502">
        <f>J5/J2</f>
        <v>9.1220881598162509E-2</v>
      </c>
    </row>
    <row r="34" spans="1:10" ht="21.95" customHeight="1" x14ac:dyDescent="0.15">
      <c r="A34" s="6">
        <v>8</v>
      </c>
      <c r="B34" s="6" t="s">
        <v>147</v>
      </c>
      <c r="J34" s="503">
        <f>J6/J9</f>
        <v>2.7795825253209192</v>
      </c>
    </row>
    <row r="35" spans="1:10" ht="21.95" customHeight="1" x14ac:dyDescent="0.15">
      <c r="A35" s="6">
        <v>9</v>
      </c>
      <c r="B35" s="6" t="s">
        <v>148</v>
      </c>
      <c r="J35" s="504">
        <f>J6/J5</f>
        <v>67.569141578202959</v>
      </c>
    </row>
    <row r="36" spans="1:10" ht="21.95" customHeight="1" x14ac:dyDescent="0.15">
      <c r="A36" s="6">
        <v>10</v>
      </c>
      <c r="B36" s="6" t="s">
        <v>149</v>
      </c>
      <c r="J36" s="12">
        <f>J2/J19</f>
        <v>9531.2162162162167</v>
      </c>
    </row>
    <row r="37" spans="1:10" ht="21.95" customHeight="1" x14ac:dyDescent="0.15">
      <c r="A37" s="6">
        <v>11</v>
      </c>
      <c r="B37" s="6" t="s">
        <v>150</v>
      </c>
      <c r="J37" s="505">
        <f>J6/J19</f>
        <v>58747.716216216213</v>
      </c>
    </row>
    <row r="38" spans="1:10" ht="21.95" customHeight="1" x14ac:dyDescent="0.15">
      <c r="A38" s="6">
        <v>12</v>
      </c>
      <c r="B38" s="6" t="s">
        <v>157</v>
      </c>
      <c r="J38" s="505">
        <f>J6/J24</f>
        <v>135854.09375</v>
      </c>
    </row>
    <row r="39" spans="1:10" ht="21.95" customHeight="1" x14ac:dyDescent="0.15">
      <c r="A39" s="6">
        <v>13</v>
      </c>
      <c r="B39" s="6" t="s">
        <v>151</v>
      </c>
      <c r="J39" s="495">
        <f>J11/J6</f>
        <v>134.87355805205539</v>
      </c>
    </row>
    <row r="40" spans="1:10" ht="21.95" customHeight="1" x14ac:dyDescent="0.15">
      <c r="A40" s="6">
        <v>14</v>
      </c>
      <c r="B40" s="6" t="s">
        <v>152</v>
      </c>
      <c r="J40" s="506">
        <f>J18*J6/J11</f>
        <v>9.903094682070531</v>
      </c>
    </row>
  </sheetData>
  <mergeCells count="25">
    <mergeCell ref="B9:I9"/>
    <mergeCell ref="C21:I22"/>
    <mergeCell ref="A1:J1"/>
    <mergeCell ref="B2:I2"/>
    <mergeCell ref="B3:I3"/>
    <mergeCell ref="B5:I5"/>
    <mergeCell ref="B17:I17"/>
    <mergeCell ref="B14:I14"/>
    <mergeCell ref="B4:I4"/>
    <mergeCell ref="B6:I6"/>
    <mergeCell ref="B7:I7"/>
    <mergeCell ref="B8:I8"/>
    <mergeCell ref="B10:I10"/>
    <mergeCell ref="B12:I12"/>
    <mergeCell ref="C23:I23"/>
    <mergeCell ref="B11:I11"/>
    <mergeCell ref="B31:I31"/>
    <mergeCell ref="B24:I24"/>
    <mergeCell ref="B27:I27"/>
    <mergeCell ref="B28:I28"/>
    <mergeCell ref="B29:I29"/>
    <mergeCell ref="B30:I30"/>
    <mergeCell ref="C25:I26"/>
    <mergeCell ref="B15:I15"/>
    <mergeCell ref="B18:I18"/>
  </mergeCells>
  <phoneticPr fontId="2"/>
  <pageMargins left="0.59055118110236227" right="0.59055118110236227" top="0.59055118110236227" bottom="0.59055118110236227" header="0.51181102362204722" footer="0.51181102362204722"/>
  <pageSetup paperSize="9" scale="89" orientation="portrait" r:id="rId1"/>
  <headerFooter alignWithMargins="0">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46"/>
  <sheetViews>
    <sheetView zoomScaleNormal="100" workbookViewId="0">
      <selection sqref="A1:J1"/>
    </sheetView>
  </sheetViews>
  <sheetFormatPr defaultRowHeight="13.5" x14ac:dyDescent="0.15"/>
  <cols>
    <col min="1" max="1" width="10.5" style="9" customWidth="1"/>
    <col min="2" max="2" width="8.625" style="9" customWidth="1"/>
    <col min="3" max="9" width="9.5" style="9" customWidth="1"/>
    <col min="10" max="10" width="9.375" style="9" customWidth="1"/>
    <col min="11" max="16384" width="9" style="9"/>
  </cols>
  <sheetData>
    <row r="1" spans="1:10" ht="15" customHeight="1" x14ac:dyDescent="0.15">
      <c r="A1" s="524" t="s">
        <v>155</v>
      </c>
      <c r="B1" s="524"/>
      <c r="C1" s="524"/>
      <c r="D1" s="524"/>
      <c r="E1" s="524"/>
      <c r="F1" s="524"/>
      <c r="G1" s="524"/>
      <c r="H1" s="524"/>
      <c r="I1" s="524"/>
      <c r="J1" s="524"/>
    </row>
    <row r="2" spans="1:10" ht="15" customHeight="1" x14ac:dyDescent="0.15">
      <c r="A2" s="85" t="s">
        <v>194</v>
      </c>
      <c r="C2" s="85"/>
      <c r="D2" s="85"/>
      <c r="E2" s="85"/>
      <c r="F2" s="85"/>
      <c r="G2" s="85"/>
      <c r="H2" s="85"/>
      <c r="I2" s="85"/>
    </row>
    <row r="3" spans="1:10" ht="19.5" customHeight="1" x14ac:dyDescent="0.15">
      <c r="A3" s="525"/>
      <c r="B3" s="527" t="s">
        <v>37</v>
      </c>
      <c r="C3" s="529" t="s">
        <v>38</v>
      </c>
      <c r="D3" s="530"/>
      <c r="E3" s="531"/>
      <c r="F3" s="532" t="s">
        <v>41</v>
      </c>
      <c r="G3" s="533"/>
      <c r="H3" s="533"/>
      <c r="I3" s="533"/>
      <c r="J3" s="529"/>
    </row>
    <row r="4" spans="1:10" s="10" customFormat="1" ht="19.5" customHeight="1" thickBot="1" x14ac:dyDescent="0.2">
      <c r="A4" s="526"/>
      <c r="B4" s="528"/>
      <c r="C4" s="388" t="s">
        <v>39</v>
      </c>
      <c r="D4" s="389" t="s">
        <v>40</v>
      </c>
      <c r="E4" s="246" t="s">
        <v>36</v>
      </c>
      <c r="F4" s="444" t="s">
        <v>39</v>
      </c>
      <c r="G4" s="363" t="s">
        <v>40</v>
      </c>
      <c r="H4" s="242" t="s">
        <v>165</v>
      </c>
      <c r="I4" s="362" t="s">
        <v>108</v>
      </c>
      <c r="J4" s="274" t="s">
        <v>36</v>
      </c>
    </row>
    <row r="5" spans="1:10" ht="19.5" customHeight="1" thickTop="1" x14ac:dyDescent="0.15">
      <c r="A5" s="277" t="s">
        <v>29</v>
      </c>
      <c r="B5" s="445">
        <v>305</v>
      </c>
      <c r="C5" s="446">
        <v>189540</v>
      </c>
      <c r="D5" s="281">
        <v>11183</v>
      </c>
      <c r="E5" s="217">
        <f>SUM(C5:D5)</f>
        <v>200723</v>
      </c>
      <c r="F5" s="447">
        <v>1075370</v>
      </c>
      <c r="G5" s="218">
        <v>326274</v>
      </c>
      <c r="H5" s="217">
        <v>35038</v>
      </c>
      <c r="I5" s="448">
        <f>241+B21</f>
        <v>623</v>
      </c>
      <c r="J5" s="279">
        <f>SUM(F5:I5)</f>
        <v>1437305</v>
      </c>
    </row>
    <row r="6" spans="1:10" ht="19.5" customHeight="1" x14ac:dyDescent="0.15">
      <c r="A6" s="282" t="s">
        <v>30</v>
      </c>
      <c r="B6" s="449">
        <v>279</v>
      </c>
      <c r="C6" s="450">
        <v>222000</v>
      </c>
      <c r="D6" s="284">
        <v>12163</v>
      </c>
      <c r="E6" s="217">
        <f t="shared" ref="E6:E17" si="0">SUM(C6:D6)</f>
        <v>234163</v>
      </c>
      <c r="F6" s="447">
        <v>674056</v>
      </c>
      <c r="G6" s="238">
        <v>185132</v>
      </c>
      <c r="H6" s="217">
        <v>217185</v>
      </c>
      <c r="I6" s="451">
        <v>664</v>
      </c>
      <c r="J6" s="279">
        <f t="shared" ref="J6:J13" si="1">SUM(F6:I6)</f>
        <v>1077037</v>
      </c>
    </row>
    <row r="7" spans="1:10" ht="19.5" customHeight="1" x14ac:dyDescent="0.15">
      <c r="A7" s="282" t="s">
        <v>32</v>
      </c>
      <c r="B7" s="449">
        <v>278</v>
      </c>
      <c r="C7" s="450">
        <v>41558</v>
      </c>
      <c r="D7" s="284">
        <v>2651</v>
      </c>
      <c r="E7" s="217">
        <f t="shared" si="0"/>
        <v>44209</v>
      </c>
      <c r="F7" s="447">
        <v>197813</v>
      </c>
      <c r="G7" s="238">
        <v>97615</v>
      </c>
      <c r="H7" s="217">
        <v>4521</v>
      </c>
      <c r="I7" s="451">
        <v>88</v>
      </c>
      <c r="J7" s="279">
        <f t="shared" si="1"/>
        <v>300037</v>
      </c>
    </row>
    <row r="8" spans="1:10" ht="19.5" customHeight="1" x14ac:dyDescent="0.15">
      <c r="A8" s="282" t="s">
        <v>34</v>
      </c>
      <c r="B8" s="449">
        <v>287</v>
      </c>
      <c r="C8" s="450">
        <f>1277+2908</f>
        <v>4185</v>
      </c>
      <c r="D8" s="284">
        <f>9+709</f>
        <v>718</v>
      </c>
      <c r="E8" s="228">
        <f>SUM(C8:D8)</f>
        <v>4903</v>
      </c>
      <c r="F8" s="256">
        <f>2773+1+8992</f>
        <v>11766</v>
      </c>
      <c r="G8" s="226">
        <f>144+2337</f>
        <v>2481</v>
      </c>
      <c r="H8" s="227">
        <v>0</v>
      </c>
      <c r="I8" s="451">
        <v>0</v>
      </c>
      <c r="J8" s="279">
        <f>SUM(F8:I8)</f>
        <v>14247</v>
      </c>
    </row>
    <row r="9" spans="1:10" ht="19.5" customHeight="1" x14ac:dyDescent="0.15">
      <c r="A9" s="282" t="s">
        <v>33</v>
      </c>
      <c r="B9" s="449">
        <v>228</v>
      </c>
      <c r="C9" s="450">
        <v>42761</v>
      </c>
      <c r="D9" s="284">
        <v>5816</v>
      </c>
      <c r="E9" s="217">
        <f t="shared" si="0"/>
        <v>48577</v>
      </c>
      <c r="F9" s="447">
        <v>165934</v>
      </c>
      <c r="G9" s="238">
        <v>100764</v>
      </c>
      <c r="H9" s="217">
        <v>317</v>
      </c>
      <c r="I9" s="451">
        <v>149</v>
      </c>
      <c r="J9" s="279">
        <f t="shared" si="1"/>
        <v>267164</v>
      </c>
    </row>
    <row r="10" spans="1:10" ht="19.5" customHeight="1" x14ac:dyDescent="0.15">
      <c r="A10" s="282" t="s">
        <v>264</v>
      </c>
      <c r="B10" s="449">
        <v>280</v>
      </c>
      <c r="C10" s="450">
        <f>5170+8</f>
        <v>5178</v>
      </c>
      <c r="D10" s="284">
        <v>252</v>
      </c>
      <c r="E10" s="376">
        <f>SUM(C10:D10)</f>
        <v>5430</v>
      </c>
      <c r="F10" s="447">
        <f>15325+49</f>
        <v>15374</v>
      </c>
      <c r="G10" s="226">
        <v>5347</v>
      </c>
      <c r="H10" s="217">
        <v>744</v>
      </c>
      <c r="I10" s="289">
        <v>31</v>
      </c>
      <c r="J10" s="46">
        <f>SUM(F10:I10)</f>
        <v>21496</v>
      </c>
    </row>
    <row r="11" spans="1:10" ht="19.5" customHeight="1" x14ac:dyDescent="0.15">
      <c r="A11" s="282" t="s">
        <v>106</v>
      </c>
      <c r="B11" s="449">
        <v>282</v>
      </c>
      <c r="C11" s="450">
        <v>13358</v>
      </c>
      <c r="D11" s="284">
        <v>1434</v>
      </c>
      <c r="E11" s="376">
        <f t="shared" si="0"/>
        <v>14792</v>
      </c>
      <c r="F11" s="447">
        <v>48482</v>
      </c>
      <c r="G11" s="226">
        <v>35379</v>
      </c>
      <c r="H11" s="217">
        <v>2814</v>
      </c>
      <c r="I11" s="284">
        <v>51</v>
      </c>
      <c r="J11" s="307">
        <f t="shared" si="1"/>
        <v>86726</v>
      </c>
    </row>
    <row r="12" spans="1:10" ht="19.5" customHeight="1" x14ac:dyDescent="0.15">
      <c r="A12" s="282" t="s">
        <v>115</v>
      </c>
      <c r="B12" s="449">
        <v>280</v>
      </c>
      <c r="C12" s="450">
        <v>23527</v>
      </c>
      <c r="D12" s="284">
        <v>2859</v>
      </c>
      <c r="E12" s="376">
        <f>SUM(C12:D12)</f>
        <v>26386</v>
      </c>
      <c r="F12" s="447">
        <v>73922</v>
      </c>
      <c r="G12" s="226">
        <v>42171</v>
      </c>
      <c r="H12" s="217">
        <v>5128</v>
      </c>
      <c r="I12" s="284">
        <v>129</v>
      </c>
      <c r="J12" s="46">
        <f>SUM(F12:I12)</f>
        <v>121350</v>
      </c>
    </row>
    <row r="13" spans="1:10" ht="19.5" customHeight="1" x14ac:dyDescent="0.15">
      <c r="A13" s="282" t="s">
        <v>107</v>
      </c>
      <c r="B13" s="449">
        <v>276</v>
      </c>
      <c r="C13" s="450">
        <v>32605</v>
      </c>
      <c r="D13" s="284">
        <v>2113</v>
      </c>
      <c r="E13" s="376">
        <f t="shared" si="0"/>
        <v>34718</v>
      </c>
      <c r="F13" s="447">
        <v>128726</v>
      </c>
      <c r="G13" s="226">
        <v>78820</v>
      </c>
      <c r="H13" s="217">
        <v>7436</v>
      </c>
      <c r="I13" s="284">
        <v>20</v>
      </c>
      <c r="J13" s="46">
        <f t="shared" si="1"/>
        <v>215002</v>
      </c>
    </row>
    <row r="14" spans="1:10" ht="19.5" customHeight="1" x14ac:dyDescent="0.15">
      <c r="A14" s="282" t="s">
        <v>25</v>
      </c>
      <c r="B14" s="452" t="s">
        <v>13</v>
      </c>
      <c r="C14" s="450">
        <f>13664-686</f>
        <v>12978</v>
      </c>
      <c r="D14" s="284">
        <f>4567-14</f>
        <v>4553</v>
      </c>
      <c r="E14" s="217">
        <f t="shared" si="0"/>
        <v>17531</v>
      </c>
      <c r="F14" s="447">
        <f>52485-1376</f>
        <v>51109</v>
      </c>
      <c r="G14" s="226">
        <f>41355-340</f>
        <v>41015</v>
      </c>
      <c r="H14" s="217">
        <v>168</v>
      </c>
      <c r="I14" s="284">
        <v>0</v>
      </c>
      <c r="J14" s="46">
        <f>SUM(F14:I14)</f>
        <v>92292</v>
      </c>
    </row>
    <row r="15" spans="1:10" ht="19.5" customHeight="1" x14ac:dyDescent="0.15">
      <c r="A15" s="282" t="s">
        <v>188</v>
      </c>
      <c r="B15" s="453">
        <v>280</v>
      </c>
      <c r="C15" s="450">
        <v>90077</v>
      </c>
      <c r="D15" s="284">
        <v>5906</v>
      </c>
      <c r="E15" s="217">
        <f>SUM(C15:D15)</f>
        <v>95983</v>
      </c>
      <c r="F15" s="447">
        <v>391849</v>
      </c>
      <c r="G15" s="238">
        <v>193019</v>
      </c>
      <c r="H15" s="217">
        <v>17405</v>
      </c>
      <c r="I15" s="451">
        <v>649</v>
      </c>
      <c r="J15" s="279">
        <f>SUM(F15:I15)</f>
        <v>602922</v>
      </c>
    </row>
    <row r="16" spans="1:10" ht="19.5" customHeight="1" x14ac:dyDescent="0.15">
      <c r="A16" s="282" t="s">
        <v>35</v>
      </c>
      <c r="B16" s="452" t="s">
        <v>13</v>
      </c>
      <c r="C16" s="447">
        <f>'3ページ'!B50</f>
        <v>26664</v>
      </c>
      <c r="D16" s="451">
        <f>'3ページ'!C50</f>
        <v>8503</v>
      </c>
      <c r="E16" s="217">
        <f>SUM(C16:D16)</f>
        <v>35167</v>
      </c>
      <c r="F16" s="447">
        <f>'3ページ'!E50</f>
        <v>78266</v>
      </c>
      <c r="G16" s="226">
        <f>'3ページ'!F50</f>
        <v>29327</v>
      </c>
      <c r="H16" s="217">
        <f>'3ページ'!K15</f>
        <v>0</v>
      </c>
      <c r="I16" s="289">
        <v>0</v>
      </c>
      <c r="J16" s="290">
        <f>SUM(F16:I16)</f>
        <v>107593</v>
      </c>
    </row>
    <row r="17" spans="1:10" ht="19.5" customHeight="1" thickBot="1" x14ac:dyDescent="0.2">
      <c r="A17" s="391" t="s">
        <v>12</v>
      </c>
      <c r="B17" s="454" t="s">
        <v>13</v>
      </c>
      <c r="C17" s="455">
        <f>'4ページ '!B9</f>
        <v>2499</v>
      </c>
      <c r="D17" s="295">
        <f>'4ページ '!C9</f>
        <v>95</v>
      </c>
      <c r="E17" s="456">
        <f t="shared" si="0"/>
        <v>2594</v>
      </c>
      <c r="F17" s="455">
        <f>'4ページ '!E9</f>
        <v>3551</v>
      </c>
      <c r="G17" s="457">
        <f>'4ページ '!F9</f>
        <v>603</v>
      </c>
      <c r="H17" s="457">
        <f>'4ページ '!G9</f>
        <v>6</v>
      </c>
      <c r="I17" s="457">
        <v>0</v>
      </c>
      <c r="J17" s="458">
        <f>SUM(F17:I17)</f>
        <v>4160</v>
      </c>
    </row>
    <row r="18" spans="1:10" ht="19.5" customHeight="1" thickTop="1" x14ac:dyDescent="0.15">
      <c r="A18" s="277" t="s">
        <v>36</v>
      </c>
      <c r="B18" s="459" t="s">
        <v>13</v>
      </c>
      <c r="C18" s="217">
        <f t="shared" ref="C18:J18" si="2">SUM(C5:C17)</f>
        <v>706930</v>
      </c>
      <c r="D18" s="451">
        <f t="shared" si="2"/>
        <v>58246</v>
      </c>
      <c r="E18" s="248">
        <f t="shared" si="2"/>
        <v>765176</v>
      </c>
      <c r="F18" s="217">
        <f t="shared" si="2"/>
        <v>2916218</v>
      </c>
      <c r="G18" s="238">
        <f t="shared" si="2"/>
        <v>1137947</v>
      </c>
      <c r="H18" s="217">
        <f t="shared" si="2"/>
        <v>290762</v>
      </c>
      <c r="I18" s="451">
        <f t="shared" si="2"/>
        <v>2404</v>
      </c>
      <c r="J18" s="250">
        <f t="shared" si="2"/>
        <v>4347331</v>
      </c>
    </row>
    <row r="19" spans="1:10" ht="13.5" customHeight="1" x14ac:dyDescent="0.15">
      <c r="A19" s="460" t="s">
        <v>14</v>
      </c>
      <c r="B19" s="460"/>
      <c r="C19" s="460"/>
      <c r="D19" s="461">
        <f>407235/B5</f>
        <v>1335.1967213114754</v>
      </c>
      <c r="E19" s="460"/>
      <c r="F19" s="85" t="s">
        <v>207</v>
      </c>
      <c r="G19" s="462"/>
      <c r="H19" s="462"/>
      <c r="I19" s="69"/>
      <c r="J19" s="461">
        <f>199039/B15</f>
        <v>710.8535714285714</v>
      </c>
    </row>
    <row r="20" spans="1:10" x14ac:dyDescent="0.15">
      <c r="A20" s="463" t="s">
        <v>195</v>
      </c>
      <c r="B20" s="463"/>
      <c r="C20" s="463"/>
      <c r="D20" s="463"/>
      <c r="E20" s="463"/>
      <c r="F20" s="463"/>
      <c r="G20" s="70">
        <v>76</v>
      </c>
      <c r="H20" s="9" t="s">
        <v>166</v>
      </c>
      <c r="I20" s="70">
        <v>306</v>
      </c>
    </row>
    <row r="21" spans="1:10" x14ac:dyDescent="0.15">
      <c r="A21" s="464" t="s">
        <v>36</v>
      </c>
      <c r="B21" s="70">
        <f>G20+I20</f>
        <v>382</v>
      </c>
      <c r="C21" s="71" t="s">
        <v>77</v>
      </c>
      <c r="D21" s="71"/>
      <c r="E21" s="71"/>
      <c r="F21" s="71"/>
      <c r="G21" s="71"/>
      <c r="H21" s="72"/>
      <c r="I21" s="71"/>
      <c r="J21" s="73"/>
    </row>
    <row r="22" spans="1:10" x14ac:dyDescent="0.15">
      <c r="A22" s="465" t="s">
        <v>615</v>
      </c>
      <c r="B22" s="70"/>
      <c r="C22" s="71"/>
      <c r="D22" s="71"/>
      <c r="E22" s="71"/>
      <c r="F22" s="71"/>
      <c r="G22" s="71"/>
      <c r="H22" s="72"/>
      <c r="I22" s="71"/>
      <c r="J22" s="73"/>
    </row>
    <row r="23" spans="1:10" x14ac:dyDescent="0.15">
      <c r="A23" s="523" t="s">
        <v>616</v>
      </c>
      <c r="B23" s="523"/>
      <c r="C23" s="523"/>
      <c r="D23" s="523"/>
      <c r="E23" s="523"/>
      <c r="F23" s="523"/>
      <c r="G23" s="523"/>
      <c r="H23" s="523"/>
      <c r="I23" s="523"/>
      <c r="J23" s="523"/>
    </row>
    <row r="24" spans="1:10" ht="10.5" customHeight="1" x14ac:dyDescent="0.15">
      <c r="A24" s="466"/>
      <c r="B24" s="466"/>
      <c r="C24" s="466"/>
      <c r="D24" s="466"/>
      <c r="E24" s="466"/>
      <c r="F24" s="466"/>
      <c r="G24" s="466"/>
      <c r="H24" s="466"/>
      <c r="I24" s="467" t="s">
        <v>329</v>
      </c>
    </row>
    <row r="25" spans="1:10" ht="15" customHeight="1" x14ac:dyDescent="0.15">
      <c r="A25" s="9" t="s">
        <v>156</v>
      </c>
    </row>
    <row r="26" spans="1:10" ht="15" customHeight="1" x14ac:dyDescent="0.15">
      <c r="A26" s="548"/>
      <c r="B26" s="551" t="s">
        <v>191</v>
      </c>
      <c r="C26" s="554" t="s">
        <v>76</v>
      </c>
      <c r="D26" s="555"/>
      <c r="E26" s="556" t="s">
        <v>225</v>
      </c>
      <c r="F26" s="535" t="s">
        <v>76</v>
      </c>
      <c r="G26" s="536"/>
      <c r="H26" s="536"/>
      <c r="I26" s="536"/>
      <c r="J26" s="74"/>
    </row>
    <row r="27" spans="1:10" ht="15" customHeight="1" x14ac:dyDescent="0.15">
      <c r="A27" s="549"/>
      <c r="B27" s="552"/>
      <c r="C27" s="537" t="s">
        <v>39</v>
      </c>
      <c r="D27" s="539" t="s">
        <v>40</v>
      </c>
      <c r="E27" s="557"/>
      <c r="F27" s="541" t="s">
        <v>111</v>
      </c>
      <c r="G27" s="543" t="s">
        <v>161</v>
      </c>
      <c r="H27" s="535" t="s">
        <v>39</v>
      </c>
      <c r="I27" s="546" t="s">
        <v>40</v>
      </c>
      <c r="J27" s="74"/>
    </row>
    <row r="28" spans="1:10" ht="15" customHeight="1" thickBot="1" x14ac:dyDescent="0.2">
      <c r="A28" s="550"/>
      <c r="B28" s="553"/>
      <c r="C28" s="538"/>
      <c r="D28" s="540"/>
      <c r="E28" s="558"/>
      <c r="F28" s="542"/>
      <c r="G28" s="544"/>
      <c r="H28" s="545"/>
      <c r="I28" s="547"/>
      <c r="J28" s="74"/>
    </row>
    <row r="29" spans="1:10" ht="19.5" customHeight="1" thickTop="1" x14ac:dyDescent="0.15">
      <c r="A29" s="216" t="s">
        <v>29</v>
      </c>
      <c r="B29" s="468">
        <f>C29+D29</f>
        <v>140628</v>
      </c>
      <c r="C29" s="469">
        <v>137250</v>
      </c>
      <c r="D29" s="470">
        <v>3378</v>
      </c>
      <c r="E29" s="447">
        <f t="shared" ref="E29:E40" si="3">SUM(H29:I29)</f>
        <v>20475</v>
      </c>
      <c r="F29" s="471">
        <v>2293</v>
      </c>
      <c r="G29" s="250">
        <f>E29-F29</f>
        <v>18182</v>
      </c>
      <c r="H29" s="251">
        <v>18808</v>
      </c>
      <c r="I29" s="220">
        <v>1667</v>
      </c>
      <c r="J29" s="74"/>
    </row>
    <row r="30" spans="1:10" ht="19.5" customHeight="1" x14ac:dyDescent="0.15">
      <c r="A30" s="223" t="s">
        <v>30</v>
      </c>
      <c r="B30" s="468">
        <f>C30+D30</f>
        <v>111807</v>
      </c>
      <c r="C30" s="469">
        <v>109471</v>
      </c>
      <c r="D30" s="470">
        <v>2336</v>
      </c>
      <c r="E30" s="447">
        <f t="shared" si="3"/>
        <v>14667</v>
      </c>
      <c r="F30" s="472">
        <v>2039</v>
      </c>
      <c r="G30" s="40">
        <f>E30-F30</f>
        <v>12628</v>
      </c>
      <c r="H30" s="263">
        <v>13477</v>
      </c>
      <c r="I30" s="227">
        <v>1190</v>
      </c>
      <c r="J30" s="74"/>
    </row>
    <row r="31" spans="1:10" ht="19.5" customHeight="1" x14ac:dyDescent="0.15">
      <c r="A31" s="223" t="s">
        <v>32</v>
      </c>
      <c r="B31" s="468">
        <f>C31+D31</f>
        <v>28754</v>
      </c>
      <c r="C31" s="469">
        <v>27715</v>
      </c>
      <c r="D31" s="470">
        <v>1039</v>
      </c>
      <c r="E31" s="447">
        <f t="shared" si="3"/>
        <v>5162</v>
      </c>
      <c r="F31" s="472">
        <v>608</v>
      </c>
      <c r="G31" s="40">
        <f>E31-F31</f>
        <v>4554</v>
      </c>
      <c r="H31" s="263">
        <v>4653</v>
      </c>
      <c r="I31" s="227">
        <v>509</v>
      </c>
      <c r="J31" s="74"/>
    </row>
    <row r="32" spans="1:10" ht="19.5" customHeight="1" x14ac:dyDescent="0.15">
      <c r="A32" s="223" t="s">
        <v>226</v>
      </c>
      <c r="B32" s="468">
        <f>C32+D32</f>
        <v>489</v>
      </c>
      <c r="C32" s="469">
        <f>H32</f>
        <v>355</v>
      </c>
      <c r="D32" s="470">
        <f>I32</f>
        <v>134</v>
      </c>
      <c r="E32" s="447">
        <f t="shared" si="3"/>
        <v>489</v>
      </c>
      <c r="F32" s="473" t="s">
        <v>284</v>
      </c>
      <c r="G32" s="385" t="s">
        <v>284</v>
      </c>
      <c r="H32" s="263">
        <v>355</v>
      </c>
      <c r="I32" s="227">
        <v>134</v>
      </c>
      <c r="J32" s="74"/>
    </row>
    <row r="33" spans="1:10" ht="19.5" customHeight="1" x14ac:dyDescent="0.15">
      <c r="A33" s="223" t="s">
        <v>33</v>
      </c>
      <c r="B33" s="468">
        <f t="shared" ref="B33:B39" si="4">C33+D33</f>
        <v>17351</v>
      </c>
      <c r="C33" s="469">
        <v>16296</v>
      </c>
      <c r="D33" s="470">
        <v>1055</v>
      </c>
      <c r="E33" s="447">
        <f t="shared" si="3"/>
        <v>3121</v>
      </c>
      <c r="F33" s="472">
        <v>476</v>
      </c>
      <c r="G33" s="40">
        <f t="shared" ref="G33:G39" si="5">E33-F33</f>
        <v>2645</v>
      </c>
      <c r="H33" s="263">
        <v>2571</v>
      </c>
      <c r="I33" s="227">
        <v>550</v>
      </c>
      <c r="J33" s="74"/>
    </row>
    <row r="34" spans="1:10" ht="19.5" customHeight="1" x14ac:dyDescent="0.15">
      <c r="A34" s="223" t="s">
        <v>114</v>
      </c>
      <c r="B34" s="468">
        <f t="shared" si="4"/>
        <v>476</v>
      </c>
      <c r="C34" s="469">
        <v>404</v>
      </c>
      <c r="D34" s="376">
        <v>72</v>
      </c>
      <c r="E34" s="447">
        <f t="shared" si="3"/>
        <v>279</v>
      </c>
      <c r="F34" s="472">
        <v>82</v>
      </c>
      <c r="G34" s="40">
        <f t="shared" si="5"/>
        <v>197</v>
      </c>
      <c r="H34" s="263">
        <v>235</v>
      </c>
      <c r="I34" s="227">
        <v>44</v>
      </c>
      <c r="J34" s="74"/>
    </row>
    <row r="35" spans="1:10" ht="19.5" customHeight="1" x14ac:dyDescent="0.15">
      <c r="A35" s="223" t="s">
        <v>106</v>
      </c>
      <c r="B35" s="468">
        <f t="shared" si="4"/>
        <v>2580</v>
      </c>
      <c r="C35" s="469">
        <v>2238</v>
      </c>
      <c r="D35" s="470">
        <v>342</v>
      </c>
      <c r="E35" s="447">
        <f t="shared" si="3"/>
        <v>1008</v>
      </c>
      <c r="F35" s="472">
        <v>173</v>
      </c>
      <c r="G35" s="40">
        <f t="shared" si="5"/>
        <v>835</v>
      </c>
      <c r="H35" s="263">
        <v>825</v>
      </c>
      <c r="I35" s="227">
        <v>183</v>
      </c>
      <c r="J35" s="74"/>
    </row>
    <row r="36" spans="1:10" ht="19.5" customHeight="1" x14ac:dyDescent="0.15">
      <c r="A36" s="223" t="s">
        <v>115</v>
      </c>
      <c r="B36" s="468">
        <f t="shared" si="4"/>
        <v>2023</v>
      </c>
      <c r="C36" s="469">
        <v>1584</v>
      </c>
      <c r="D36" s="376">
        <v>439</v>
      </c>
      <c r="E36" s="447">
        <f t="shared" si="3"/>
        <v>1193</v>
      </c>
      <c r="F36" s="472">
        <v>384</v>
      </c>
      <c r="G36" s="40">
        <f t="shared" si="5"/>
        <v>809</v>
      </c>
      <c r="H36" s="474">
        <v>899</v>
      </c>
      <c r="I36" s="475">
        <v>294</v>
      </c>
      <c r="J36" s="74"/>
    </row>
    <row r="37" spans="1:10" ht="19.5" customHeight="1" x14ac:dyDescent="0.15">
      <c r="A37" s="223" t="s">
        <v>107</v>
      </c>
      <c r="B37" s="468">
        <f t="shared" si="4"/>
        <v>5366</v>
      </c>
      <c r="C37" s="469">
        <v>4940</v>
      </c>
      <c r="D37" s="376">
        <v>426</v>
      </c>
      <c r="E37" s="447">
        <f t="shared" si="3"/>
        <v>2134</v>
      </c>
      <c r="F37" s="472">
        <v>311</v>
      </c>
      <c r="G37" s="40">
        <f t="shared" si="5"/>
        <v>1823</v>
      </c>
      <c r="H37" s="263">
        <v>1914</v>
      </c>
      <c r="I37" s="227">
        <v>220</v>
      </c>
      <c r="J37" s="74"/>
    </row>
    <row r="38" spans="1:10" ht="19.5" customHeight="1" x14ac:dyDescent="0.15">
      <c r="A38" s="223" t="s">
        <v>9</v>
      </c>
      <c r="B38" s="468">
        <f t="shared" si="4"/>
        <v>14469</v>
      </c>
      <c r="C38" s="469">
        <v>13084</v>
      </c>
      <c r="D38" s="376">
        <v>1385</v>
      </c>
      <c r="E38" s="447">
        <f t="shared" si="3"/>
        <v>1901</v>
      </c>
      <c r="F38" s="472">
        <v>396</v>
      </c>
      <c r="G38" s="40">
        <f t="shared" si="5"/>
        <v>1505</v>
      </c>
      <c r="H38" s="263">
        <v>1167</v>
      </c>
      <c r="I38" s="227">
        <v>734</v>
      </c>
      <c r="J38" s="74"/>
    </row>
    <row r="39" spans="1:10" ht="19.5" customHeight="1" x14ac:dyDescent="0.15">
      <c r="A39" s="223" t="s">
        <v>188</v>
      </c>
      <c r="B39" s="468">
        <f t="shared" si="4"/>
        <v>28307</v>
      </c>
      <c r="C39" s="469">
        <v>26849</v>
      </c>
      <c r="D39" s="470">
        <v>1458</v>
      </c>
      <c r="E39" s="447">
        <f t="shared" si="3"/>
        <v>8173</v>
      </c>
      <c r="F39" s="472">
        <v>1236</v>
      </c>
      <c r="G39" s="40">
        <f t="shared" si="5"/>
        <v>6937</v>
      </c>
      <c r="H39" s="263">
        <v>7308</v>
      </c>
      <c r="I39" s="227">
        <v>865</v>
      </c>
      <c r="J39" s="74"/>
    </row>
    <row r="40" spans="1:10" ht="19.5" customHeight="1" x14ac:dyDescent="0.15">
      <c r="A40" s="476" t="s">
        <v>227</v>
      </c>
      <c r="B40" s="477">
        <f>C40+D40</f>
        <v>5693</v>
      </c>
      <c r="C40" s="478">
        <f>H40</f>
        <v>3951</v>
      </c>
      <c r="D40" s="228">
        <f>I40</f>
        <v>1742</v>
      </c>
      <c r="E40" s="231">
        <f t="shared" si="3"/>
        <v>5693</v>
      </c>
      <c r="F40" s="479" t="s">
        <v>284</v>
      </c>
      <c r="G40" s="316" t="s">
        <v>284</v>
      </c>
      <c r="H40" s="265">
        <f>'3ページ'!H50</f>
        <v>3951</v>
      </c>
      <c r="I40" s="240">
        <f>'3ページ'!I50</f>
        <v>1742</v>
      </c>
      <c r="J40" s="74"/>
    </row>
    <row r="41" spans="1:10" ht="19.5" customHeight="1" thickBot="1" x14ac:dyDescent="0.2">
      <c r="A41" s="476" t="s">
        <v>12</v>
      </c>
      <c r="B41" s="86">
        <f>SUM(C41:D41)</f>
        <v>72</v>
      </c>
      <c r="C41" s="480">
        <v>68</v>
      </c>
      <c r="D41" s="481">
        <v>4</v>
      </c>
      <c r="E41" s="482">
        <f>H41+I41</f>
        <v>44</v>
      </c>
      <c r="F41" s="483">
        <v>30</v>
      </c>
      <c r="G41" s="484">
        <f>E41-F41</f>
        <v>14</v>
      </c>
      <c r="H41" s="265">
        <v>44</v>
      </c>
      <c r="I41" s="240">
        <v>0</v>
      </c>
      <c r="J41" s="74"/>
    </row>
    <row r="42" spans="1:10" ht="19.5" customHeight="1" thickTop="1" x14ac:dyDescent="0.15">
      <c r="A42" s="233" t="s">
        <v>36</v>
      </c>
      <c r="B42" s="485">
        <f>SUM(B29:B41)</f>
        <v>358015</v>
      </c>
      <c r="C42" s="486">
        <f>SUM(C29:C41)</f>
        <v>344205</v>
      </c>
      <c r="D42" s="487">
        <f>SUM(D29:D41)</f>
        <v>13810</v>
      </c>
      <c r="E42" s="446">
        <f>SUM(E29:E41)</f>
        <v>64339</v>
      </c>
      <c r="F42" s="488" t="s">
        <v>284</v>
      </c>
      <c r="G42" s="489" t="s">
        <v>284</v>
      </c>
      <c r="H42" s="490">
        <f>SUM(H29:H41)</f>
        <v>56207</v>
      </c>
      <c r="I42" s="491">
        <f>SUM(I29:I41)</f>
        <v>8132</v>
      </c>
      <c r="J42" s="74"/>
    </row>
    <row r="43" spans="1:10" ht="40.5" customHeight="1" x14ac:dyDescent="0.15">
      <c r="A43" s="534" t="s">
        <v>324</v>
      </c>
      <c r="B43" s="534"/>
      <c r="C43" s="534"/>
      <c r="D43" s="534"/>
      <c r="E43" s="534"/>
      <c r="F43" s="534"/>
      <c r="G43" s="534"/>
      <c r="H43" s="534"/>
      <c r="I43" s="534"/>
      <c r="J43" s="534"/>
    </row>
    <row r="44" spans="1:10" ht="61.5" customHeight="1" x14ac:dyDescent="0.15">
      <c r="A44" s="534" t="s">
        <v>325</v>
      </c>
      <c r="B44" s="534"/>
      <c r="C44" s="534"/>
      <c r="D44" s="534"/>
      <c r="E44" s="534"/>
      <c r="F44" s="534"/>
      <c r="G44" s="534"/>
      <c r="H44" s="534"/>
      <c r="I44" s="534"/>
      <c r="J44" s="534"/>
    </row>
    <row r="45" spans="1:10" x14ac:dyDescent="0.15">
      <c r="A45" s="534" t="s">
        <v>228</v>
      </c>
      <c r="B45" s="534"/>
      <c r="C45" s="534"/>
      <c r="D45" s="534"/>
      <c r="E45" s="534"/>
      <c r="F45" s="534"/>
      <c r="G45" s="534"/>
      <c r="H45" s="534"/>
      <c r="I45" s="534"/>
      <c r="J45" s="534"/>
    </row>
    <row r="46" spans="1:10" ht="6.75" customHeight="1" x14ac:dyDescent="0.15">
      <c r="A46" s="534"/>
      <c r="B46" s="534"/>
      <c r="C46" s="534"/>
      <c r="D46" s="534"/>
      <c r="E46" s="534"/>
      <c r="F46" s="534"/>
      <c r="G46" s="534"/>
      <c r="H46" s="534"/>
      <c r="I46" s="534"/>
      <c r="J46" s="534"/>
    </row>
  </sheetData>
  <mergeCells count="20">
    <mergeCell ref="A45:J46"/>
    <mergeCell ref="F26:I26"/>
    <mergeCell ref="C27:C28"/>
    <mergeCell ref="D27:D28"/>
    <mergeCell ref="F27:F28"/>
    <mergeCell ref="G27:G28"/>
    <mergeCell ref="H27:H28"/>
    <mergeCell ref="I27:I28"/>
    <mergeCell ref="A26:A28"/>
    <mergeCell ref="B26:B28"/>
    <mergeCell ref="C26:D26"/>
    <mergeCell ref="E26:E28"/>
    <mergeCell ref="A43:J43"/>
    <mergeCell ref="A44:J44"/>
    <mergeCell ref="A23:J23"/>
    <mergeCell ref="A1:J1"/>
    <mergeCell ref="A3:A4"/>
    <mergeCell ref="B3:B4"/>
    <mergeCell ref="C3:E3"/>
    <mergeCell ref="F3:J3"/>
  </mergeCells>
  <phoneticPr fontId="2"/>
  <pageMargins left="0.59055118110236227" right="0.59055118110236227" top="0.78740157480314965" bottom="0.78740157480314965" header="0.51181102362204722" footer="0.51181102362204722"/>
  <pageSetup paperSize="9" scale="92" orientation="portrait" r:id="rId1"/>
  <headerFooter alignWithMargins="0">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53"/>
  <sheetViews>
    <sheetView zoomScale="85" zoomScaleNormal="75" workbookViewId="0">
      <selection sqref="A1:E1"/>
    </sheetView>
  </sheetViews>
  <sheetFormatPr defaultRowHeight="13.5" x14ac:dyDescent="0.15"/>
  <cols>
    <col min="1" max="1" width="10.625" style="9" customWidth="1"/>
    <col min="2" max="11" width="9.625" style="9" customWidth="1"/>
    <col min="12" max="16384" width="9" style="9"/>
  </cols>
  <sheetData>
    <row r="1" spans="1:11" ht="18.75" customHeight="1" x14ac:dyDescent="0.15">
      <c r="A1" s="559" t="s">
        <v>248</v>
      </c>
      <c r="B1" s="559"/>
      <c r="C1" s="559"/>
      <c r="D1" s="559"/>
      <c r="E1" s="559"/>
      <c r="F1" s="560" t="s">
        <v>167</v>
      </c>
      <c r="G1" s="560"/>
    </row>
    <row r="2" spans="1:11" s="10" customFormat="1" ht="30" customHeight="1" thickBot="1" x14ac:dyDescent="0.2">
      <c r="A2" s="243"/>
      <c r="B2" s="396" t="s">
        <v>308</v>
      </c>
      <c r="C2" s="397" t="s">
        <v>309</v>
      </c>
      <c r="D2" s="397" t="s">
        <v>310</v>
      </c>
      <c r="E2" s="397" t="s">
        <v>311</v>
      </c>
      <c r="F2" s="397" t="s">
        <v>312</v>
      </c>
      <c r="G2" s="397" t="s">
        <v>249</v>
      </c>
      <c r="H2" s="397" t="s">
        <v>313</v>
      </c>
      <c r="I2" s="397" t="s">
        <v>250</v>
      </c>
      <c r="J2" s="398" t="s">
        <v>314</v>
      </c>
      <c r="K2" s="399" t="s">
        <v>36</v>
      </c>
    </row>
    <row r="3" spans="1:11" ht="21" customHeight="1" thickTop="1" x14ac:dyDescent="0.15">
      <c r="A3" s="216" t="s">
        <v>29</v>
      </c>
      <c r="B3" s="217">
        <v>598</v>
      </c>
      <c r="C3" s="220">
        <v>17899</v>
      </c>
      <c r="D3" s="220">
        <v>357</v>
      </c>
      <c r="E3" s="220">
        <v>0</v>
      </c>
      <c r="F3" s="220">
        <v>3005</v>
      </c>
      <c r="G3" s="220">
        <v>9274</v>
      </c>
      <c r="H3" s="220">
        <v>32</v>
      </c>
      <c r="I3" s="220">
        <v>2849</v>
      </c>
      <c r="J3" s="400">
        <v>1024</v>
      </c>
      <c r="K3" s="250">
        <f>SUM(B3:J3)</f>
        <v>35038</v>
      </c>
    </row>
    <row r="4" spans="1:11" ht="21" customHeight="1" x14ac:dyDescent="0.15">
      <c r="A4" s="223" t="s">
        <v>30</v>
      </c>
      <c r="B4" s="230">
        <v>141</v>
      </c>
      <c r="C4" s="227">
        <v>124099</v>
      </c>
      <c r="D4" s="227">
        <v>9464</v>
      </c>
      <c r="E4" s="227">
        <v>0</v>
      </c>
      <c r="F4" s="227">
        <v>78346</v>
      </c>
      <c r="G4" s="227">
        <v>3452</v>
      </c>
      <c r="H4" s="227">
        <v>14</v>
      </c>
      <c r="I4" s="227">
        <v>1669</v>
      </c>
      <c r="J4" s="401">
        <v>0</v>
      </c>
      <c r="K4" s="40">
        <f t="shared" ref="K4:K13" si="0">SUM(B4:J4)</f>
        <v>217185</v>
      </c>
    </row>
    <row r="5" spans="1:11" ht="21" customHeight="1" x14ac:dyDescent="0.15">
      <c r="A5" s="223" t="s">
        <v>32</v>
      </c>
      <c r="B5" s="230">
        <v>1</v>
      </c>
      <c r="C5" s="227">
        <v>3194</v>
      </c>
      <c r="D5" s="227">
        <v>206</v>
      </c>
      <c r="E5" s="227">
        <v>0</v>
      </c>
      <c r="F5" s="227">
        <v>770</v>
      </c>
      <c r="G5" s="227">
        <v>153</v>
      </c>
      <c r="H5" s="227">
        <v>1</v>
      </c>
      <c r="I5" s="227">
        <v>196</v>
      </c>
      <c r="J5" s="401">
        <v>0</v>
      </c>
      <c r="K5" s="40">
        <f t="shared" si="0"/>
        <v>4521</v>
      </c>
    </row>
    <row r="6" spans="1:11" ht="21" customHeight="1" x14ac:dyDescent="0.15">
      <c r="A6" s="223" t="s">
        <v>33</v>
      </c>
      <c r="B6" s="230">
        <v>0</v>
      </c>
      <c r="C6" s="227">
        <v>0</v>
      </c>
      <c r="D6" s="227">
        <v>0</v>
      </c>
      <c r="E6" s="227">
        <v>0</v>
      </c>
      <c r="F6" s="227">
        <v>0</v>
      </c>
      <c r="G6" s="227">
        <v>153</v>
      </c>
      <c r="H6" s="227">
        <v>0</v>
      </c>
      <c r="I6" s="227">
        <v>164</v>
      </c>
      <c r="J6" s="401">
        <v>0</v>
      </c>
      <c r="K6" s="40">
        <f t="shared" si="0"/>
        <v>317</v>
      </c>
    </row>
    <row r="7" spans="1:11" ht="21" customHeight="1" x14ac:dyDescent="0.15">
      <c r="A7" s="264" t="s">
        <v>114</v>
      </c>
      <c r="B7" s="259">
        <v>11</v>
      </c>
      <c r="C7" s="240">
        <v>447</v>
      </c>
      <c r="D7" s="227">
        <v>45</v>
      </c>
      <c r="E7" s="240">
        <v>0</v>
      </c>
      <c r="F7" s="240">
        <v>199</v>
      </c>
      <c r="G7" s="240">
        <v>25</v>
      </c>
      <c r="H7" s="240">
        <v>0</v>
      </c>
      <c r="I7" s="240">
        <v>17</v>
      </c>
      <c r="J7" s="402">
        <v>0</v>
      </c>
      <c r="K7" s="40">
        <f>SUM(B7:J7)</f>
        <v>744</v>
      </c>
    </row>
    <row r="8" spans="1:11" ht="21" customHeight="1" x14ac:dyDescent="0.15">
      <c r="A8" s="223" t="s">
        <v>106</v>
      </c>
      <c r="B8" s="230">
        <v>4</v>
      </c>
      <c r="C8" s="227">
        <v>1726</v>
      </c>
      <c r="D8" s="227">
        <v>444</v>
      </c>
      <c r="E8" s="227">
        <v>0</v>
      </c>
      <c r="F8" s="227">
        <v>482</v>
      </c>
      <c r="G8" s="227">
        <v>116</v>
      </c>
      <c r="H8" s="227">
        <v>0</v>
      </c>
      <c r="I8" s="227">
        <v>42</v>
      </c>
      <c r="J8" s="401">
        <v>0</v>
      </c>
      <c r="K8" s="40">
        <f t="shared" si="0"/>
        <v>2814</v>
      </c>
    </row>
    <row r="9" spans="1:11" ht="21" customHeight="1" x14ac:dyDescent="0.15">
      <c r="A9" s="264" t="s">
        <v>115</v>
      </c>
      <c r="B9" s="259">
        <v>2</v>
      </c>
      <c r="C9" s="240">
        <v>3748</v>
      </c>
      <c r="D9" s="240">
        <v>190</v>
      </c>
      <c r="E9" s="240">
        <v>0</v>
      </c>
      <c r="F9" s="240">
        <v>712</v>
      </c>
      <c r="G9" s="240">
        <v>410</v>
      </c>
      <c r="H9" s="240">
        <v>0</v>
      </c>
      <c r="I9" s="240">
        <v>66</v>
      </c>
      <c r="J9" s="402">
        <v>0</v>
      </c>
      <c r="K9" s="40">
        <f>SUM(B9:J9)</f>
        <v>5128</v>
      </c>
    </row>
    <row r="10" spans="1:11" ht="21" customHeight="1" x14ac:dyDescent="0.15">
      <c r="A10" s="223" t="s">
        <v>107</v>
      </c>
      <c r="B10" s="230">
        <v>3</v>
      </c>
      <c r="C10" s="227">
        <v>3059</v>
      </c>
      <c r="D10" s="227">
        <v>572</v>
      </c>
      <c r="E10" s="227">
        <v>0</v>
      </c>
      <c r="F10" s="227">
        <v>3603</v>
      </c>
      <c r="G10" s="227">
        <v>110</v>
      </c>
      <c r="H10" s="227">
        <v>1</v>
      </c>
      <c r="I10" s="227">
        <v>88</v>
      </c>
      <c r="J10" s="401">
        <v>0</v>
      </c>
      <c r="K10" s="40">
        <f t="shared" si="0"/>
        <v>7436</v>
      </c>
    </row>
    <row r="11" spans="1:11" ht="21" customHeight="1" x14ac:dyDescent="0.15">
      <c r="A11" s="223" t="s">
        <v>315</v>
      </c>
      <c r="B11" s="230">
        <v>0</v>
      </c>
      <c r="C11" s="227">
        <v>143</v>
      </c>
      <c r="D11" s="227">
        <v>2</v>
      </c>
      <c r="E11" s="227">
        <v>0</v>
      </c>
      <c r="F11" s="227">
        <v>20</v>
      </c>
      <c r="G11" s="227">
        <v>2</v>
      </c>
      <c r="H11" s="227">
        <v>0</v>
      </c>
      <c r="I11" s="227">
        <v>1</v>
      </c>
      <c r="J11" s="401">
        <v>0</v>
      </c>
      <c r="K11" s="40">
        <f>SUM(B11:J11)</f>
        <v>168</v>
      </c>
    </row>
    <row r="12" spans="1:11" ht="21" customHeight="1" x14ac:dyDescent="0.15">
      <c r="A12" s="223" t="s">
        <v>188</v>
      </c>
      <c r="B12" s="230">
        <v>2</v>
      </c>
      <c r="C12" s="227">
        <v>8796</v>
      </c>
      <c r="D12" s="227">
        <v>1793</v>
      </c>
      <c r="E12" s="227">
        <v>0</v>
      </c>
      <c r="F12" s="227">
        <v>4343</v>
      </c>
      <c r="G12" s="227">
        <v>1949</v>
      </c>
      <c r="H12" s="227">
        <v>1</v>
      </c>
      <c r="I12" s="227">
        <v>521</v>
      </c>
      <c r="J12" s="401">
        <f>0</f>
        <v>0</v>
      </c>
      <c r="K12" s="40">
        <f>SUM(B12:J12)</f>
        <v>17405</v>
      </c>
    </row>
    <row r="13" spans="1:11" ht="21" customHeight="1" thickBot="1" x14ac:dyDescent="0.2">
      <c r="A13" s="232" t="s">
        <v>316</v>
      </c>
      <c r="B13" s="267">
        <f>0</f>
        <v>0</v>
      </c>
      <c r="C13" s="403">
        <v>0</v>
      </c>
      <c r="D13" s="403">
        <v>0</v>
      </c>
      <c r="E13" s="403">
        <v>0</v>
      </c>
      <c r="F13" s="403">
        <v>0</v>
      </c>
      <c r="G13" s="403">
        <v>0</v>
      </c>
      <c r="H13" s="403">
        <v>0</v>
      </c>
      <c r="I13" s="403">
        <v>6</v>
      </c>
      <c r="J13" s="404">
        <v>0</v>
      </c>
      <c r="K13" s="270">
        <f t="shared" si="0"/>
        <v>6</v>
      </c>
    </row>
    <row r="14" spans="1:11" ht="21" customHeight="1" thickTop="1" x14ac:dyDescent="0.15">
      <c r="A14" s="405" t="s">
        <v>36</v>
      </c>
      <c r="B14" s="251">
        <f t="shared" ref="B14:K14" si="1">SUM(B3:B13)</f>
        <v>762</v>
      </c>
      <c r="C14" s="220">
        <f t="shared" si="1"/>
        <v>163111</v>
      </c>
      <c r="D14" s="220">
        <f t="shared" si="1"/>
        <v>13073</v>
      </c>
      <c r="E14" s="220">
        <f t="shared" si="1"/>
        <v>0</v>
      </c>
      <c r="F14" s="220">
        <f t="shared" si="1"/>
        <v>91480</v>
      </c>
      <c r="G14" s="220">
        <f t="shared" si="1"/>
        <v>15644</v>
      </c>
      <c r="H14" s="220">
        <f t="shared" si="1"/>
        <v>49</v>
      </c>
      <c r="I14" s="220">
        <f t="shared" si="1"/>
        <v>5619</v>
      </c>
      <c r="J14" s="400">
        <f t="shared" si="1"/>
        <v>1024</v>
      </c>
      <c r="K14" s="250">
        <f t="shared" si="1"/>
        <v>290762</v>
      </c>
    </row>
    <row r="15" spans="1:11" x14ac:dyDescent="0.15">
      <c r="A15" s="569" t="s">
        <v>251</v>
      </c>
      <c r="B15" s="569"/>
      <c r="C15" s="569"/>
      <c r="D15" s="569"/>
      <c r="E15" s="569"/>
      <c r="F15" s="569"/>
      <c r="G15" s="569"/>
      <c r="H15" s="569"/>
      <c r="I15" s="569"/>
      <c r="J15" s="569"/>
      <c r="K15" s="569"/>
    </row>
    <row r="16" spans="1:11" ht="8.25" customHeight="1" x14ac:dyDescent="0.15"/>
    <row r="17" spans="1:11" s="407" customFormat="1" x14ac:dyDescent="0.15">
      <c r="A17" s="406" t="s">
        <v>252</v>
      </c>
      <c r="B17" s="406"/>
      <c r="C17" s="406"/>
      <c r="D17" s="406"/>
      <c r="E17" s="406"/>
      <c r="F17" s="406"/>
      <c r="G17" s="406"/>
      <c r="H17" s="406"/>
      <c r="I17" s="406"/>
      <c r="J17" s="406"/>
    </row>
    <row r="18" spans="1:11" s="6" customFormat="1" ht="23.1" customHeight="1" x14ac:dyDescent="0.15">
      <c r="A18" s="563"/>
      <c r="B18" s="565" t="s">
        <v>49</v>
      </c>
      <c r="C18" s="566"/>
      <c r="D18" s="567"/>
      <c r="E18" s="565" t="s">
        <v>42</v>
      </c>
      <c r="F18" s="566"/>
      <c r="G18" s="566"/>
      <c r="H18" s="565" t="s">
        <v>78</v>
      </c>
      <c r="I18" s="566"/>
      <c r="J18" s="568"/>
      <c r="K18" s="561" t="s">
        <v>253</v>
      </c>
    </row>
    <row r="19" spans="1:11" s="6" customFormat="1" ht="23.1" customHeight="1" thickBot="1" x14ac:dyDescent="0.2">
      <c r="A19" s="564"/>
      <c r="B19" s="408" t="s">
        <v>39</v>
      </c>
      <c r="C19" s="409" t="s">
        <v>40</v>
      </c>
      <c r="D19" s="410" t="s">
        <v>36</v>
      </c>
      <c r="E19" s="411" t="s">
        <v>39</v>
      </c>
      <c r="F19" s="412" t="s">
        <v>40</v>
      </c>
      <c r="G19" s="413" t="s">
        <v>36</v>
      </c>
      <c r="H19" s="408" t="s">
        <v>39</v>
      </c>
      <c r="I19" s="409" t="s">
        <v>40</v>
      </c>
      <c r="J19" s="414" t="s">
        <v>36</v>
      </c>
      <c r="K19" s="562"/>
    </row>
    <row r="20" spans="1:11" s="6" customFormat="1" ht="21" customHeight="1" thickTop="1" x14ac:dyDescent="0.15">
      <c r="A20" s="415" t="s">
        <v>29</v>
      </c>
      <c r="B20" s="416">
        <v>391</v>
      </c>
      <c r="C20" s="417">
        <v>144</v>
      </c>
      <c r="D20" s="418">
        <v>535</v>
      </c>
      <c r="E20" s="419">
        <v>1043</v>
      </c>
      <c r="F20" s="420">
        <v>418</v>
      </c>
      <c r="G20" s="421">
        <v>1461</v>
      </c>
      <c r="H20" s="422">
        <v>60</v>
      </c>
      <c r="I20" s="381">
        <v>18</v>
      </c>
      <c r="J20" s="423">
        <v>78</v>
      </c>
      <c r="K20" s="424">
        <v>2411</v>
      </c>
    </row>
    <row r="21" spans="1:11" s="6" customFormat="1" ht="21" customHeight="1" x14ac:dyDescent="0.15">
      <c r="A21" s="425" t="s">
        <v>50</v>
      </c>
      <c r="B21" s="416">
        <v>643</v>
      </c>
      <c r="C21" s="417">
        <v>85</v>
      </c>
      <c r="D21" s="418">
        <v>728</v>
      </c>
      <c r="E21" s="419">
        <v>1678</v>
      </c>
      <c r="F21" s="417">
        <v>264</v>
      </c>
      <c r="G21" s="421">
        <v>1942</v>
      </c>
      <c r="H21" s="426">
        <v>95</v>
      </c>
      <c r="I21" s="381">
        <v>27</v>
      </c>
      <c r="J21" s="427">
        <v>122</v>
      </c>
      <c r="K21" s="424">
        <v>2584</v>
      </c>
    </row>
    <row r="22" spans="1:11" s="6" customFormat="1" ht="21" customHeight="1" x14ac:dyDescent="0.15">
      <c r="A22" s="425" t="s">
        <v>51</v>
      </c>
      <c r="B22" s="416">
        <v>920</v>
      </c>
      <c r="C22" s="417">
        <v>253</v>
      </c>
      <c r="D22" s="418">
        <v>1173</v>
      </c>
      <c r="E22" s="419">
        <v>2379</v>
      </c>
      <c r="F22" s="417">
        <v>996</v>
      </c>
      <c r="G22" s="421">
        <v>3375</v>
      </c>
      <c r="H22" s="426">
        <v>132</v>
      </c>
      <c r="I22" s="381">
        <v>59</v>
      </c>
      <c r="J22" s="427">
        <v>191</v>
      </c>
      <c r="K22" s="424">
        <v>4103</v>
      </c>
    </row>
    <row r="23" spans="1:11" s="6" customFormat="1" ht="21" customHeight="1" x14ac:dyDescent="0.15">
      <c r="A23" s="425" t="s">
        <v>52</v>
      </c>
      <c r="B23" s="416">
        <v>868</v>
      </c>
      <c r="C23" s="417">
        <v>278</v>
      </c>
      <c r="D23" s="418">
        <v>1146</v>
      </c>
      <c r="E23" s="419">
        <v>1971</v>
      </c>
      <c r="F23" s="417">
        <v>958</v>
      </c>
      <c r="G23" s="421">
        <v>2929</v>
      </c>
      <c r="H23" s="426">
        <v>166</v>
      </c>
      <c r="I23" s="381">
        <v>66</v>
      </c>
      <c r="J23" s="427">
        <v>232</v>
      </c>
      <c r="K23" s="424">
        <v>8415</v>
      </c>
    </row>
    <row r="24" spans="1:11" s="6" customFormat="1" ht="21" customHeight="1" x14ac:dyDescent="0.15">
      <c r="A24" s="425" t="s">
        <v>53</v>
      </c>
      <c r="B24" s="416">
        <v>615</v>
      </c>
      <c r="C24" s="417">
        <v>112</v>
      </c>
      <c r="D24" s="418">
        <v>727</v>
      </c>
      <c r="E24" s="419">
        <v>1253</v>
      </c>
      <c r="F24" s="417">
        <v>358</v>
      </c>
      <c r="G24" s="421">
        <v>1611</v>
      </c>
      <c r="H24" s="426">
        <v>50</v>
      </c>
      <c r="I24" s="381">
        <v>11</v>
      </c>
      <c r="J24" s="427">
        <v>61</v>
      </c>
      <c r="K24" s="424">
        <v>2556</v>
      </c>
    </row>
    <row r="25" spans="1:11" s="6" customFormat="1" ht="21" customHeight="1" x14ac:dyDescent="0.15">
      <c r="A25" s="425" t="s">
        <v>54</v>
      </c>
      <c r="B25" s="416">
        <v>1414</v>
      </c>
      <c r="C25" s="417">
        <v>511</v>
      </c>
      <c r="D25" s="418">
        <v>1925</v>
      </c>
      <c r="E25" s="419">
        <v>4699</v>
      </c>
      <c r="F25" s="417">
        <v>2005</v>
      </c>
      <c r="G25" s="421">
        <v>6704</v>
      </c>
      <c r="H25" s="426">
        <v>186</v>
      </c>
      <c r="I25" s="381">
        <v>115</v>
      </c>
      <c r="J25" s="427">
        <v>301</v>
      </c>
      <c r="K25" s="424">
        <v>6475</v>
      </c>
    </row>
    <row r="26" spans="1:11" s="6" customFormat="1" ht="21" customHeight="1" x14ac:dyDescent="0.15">
      <c r="A26" s="425" t="s">
        <v>55</v>
      </c>
      <c r="B26" s="416">
        <v>799</v>
      </c>
      <c r="C26" s="417">
        <v>321</v>
      </c>
      <c r="D26" s="418">
        <v>1120</v>
      </c>
      <c r="E26" s="419">
        <v>2304</v>
      </c>
      <c r="F26" s="417">
        <v>1111</v>
      </c>
      <c r="G26" s="421">
        <v>3415</v>
      </c>
      <c r="H26" s="426">
        <v>138</v>
      </c>
      <c r="I26" s="381">
        <v>70</v>
      </c>
      <c r="J26" s="427">
        <v>208</v>
      </c>
      <c r="K26" s="424">
        <v>5175</v>
      </c>
    </row>
    <row r="27" spans="1:11" s="6" customFormat="1" ht="21" customHeight="1" x14ac:dyDescent="0.15">
      <c r="A27" s="425" t="s">
        <v>56</v>
      </c>
      <c r="B27" s="416">
        <v>1555</v>
      </c>
      <c r="C27" s="417">
        <v>612</v>
      </c>
      <c r="D27" s="418">
        <v>2167</v>
      </c>
      <c r="E27" s="419">
        <v>4522</v>
      </c>
      <c r="F27" s="417">
        <v>1667</v>
      </c>
      <c r="G27" s="421">
        <v>6189</v>
      </c>
      <c r="H27" s="426">
        <v>202</v>
      </c>
      <c r="I27" s="381">
        <v>148</v>
      </c>
      <c r="J27" s="427">
        <v>350</v>
      </c>
      <c r="K27" s="424">
        <v>5837</v>
      </c>
    </row>
    <row r="28" spans="1:11" s="6" customFormat="1" ht="21" customHeight="1" x14ac:dyDescent="0.15">
      <c r="A28" s="425" t="s">
        <v>330</v>
      </c>
      <c r="B28" s="416">
        <v>435</v>
      </c>
      <c r="C28" s="417">
        <v>122</v>
      </c>
      <c r="D28" s="418">
        <v>557</v>
      </c>
      <c r="E28" s="419">
        <v>1421</v>
      </c>
      <c r="F28" s="417">
        <v>468</v>
      </c>
      <c r="G28" s="421">
        <v>1889</v>
      </c>
      <c r="H28" s="426">
        <v>114</v>
      </c>
      <c r="I28" s="381">
        <v>50</v>
      </c>
      <c r="J28" s="427">
        <v>164</v>
      </c>
      <c r="K28" s="424">
        <v>0</v>
      </c>
    </row>
    <row r="29" spans="1:11" s="6" customFormat="1" ht="21" customHeight="1" x14ac:dyDescent="0.15">
      <c r="A29" s="425" t="s">
        <v>57</v>
      </c>
      <c r="B29" s="416">
        <v>1195</v>
      </c>
      <c r="C29" s="417">
        <v>159</v>
      </c>
      <c r="D29" s="418">
        <v>1354</v>
      </c>
      <c r="E29" s="419">
        <v>3596</v>
      </c>
      <c r="F29" s="417">
        <v>526</v>
      </c>
      <c r="G29" s="421">
        <v>4122</v>
      </c>
      <c r="H29" s="426">
        <v>152</v>
      </c>
      <c r="I29" s="381">
        <v>23</v>
      </c>
      <c r="J29" s="427">
        <v>175</v>
      </c>
      <c r="K29" s="424">
        <v>6157</v>
      </c>
    </row>
    <row r="30" spans="1:11" s="6" customFormat="1" ht="21" customHeight="1" x14ac:dyDescent="0.15">
      <c r="A30" s="425" t="s">
        <v>58</v>
      </c>
      <c r="B30" s="416">
        <v>1318</v>
      </c>
      <c r="C30" s="417">
        <v>329</v>
      </c>
      <c r="D30" s="418">
        <v>1647</v>
      </c>
      <c r="E30" s="419">
        <v>4690</v>
      </c>
      <c r="F30" s="417">
        <v>1036</v>
      </c>
      <c r="G30" s="421">
        <v>5726</v>
      </c>
      <c r="H30" s="426">
        <v>185</v>
      </c>
      <c r="I30" s="381">
        <v>37</v>
      </c>
      <c r="J30" s="427">
        <v>222</v>
      </c>
      <c r="K30" s="424">
        <v>7565</v>
      </c>
    </row>
    <row r="31" spans="1:11" s="6" customFormat="1" ht="21" customHeight="1" x14ac:dyDescent="0.15">
      <c r="A31" s="425" t="s">
        <v>59</v>
      </c>
      <c r="B31" s="416">
        <v>747</v>
      </c>
      <c r="C31" s="417">
        <v>123</v>
      </c>
      <c r="D31" s="418">
        <v>870</v>
      </c>
      <c r="E31" s="419">
        <v>1928</v>
      </c>
      <c r="F31" s="417">
        <v>487</v>
      </c>
      <c r="G31" s="421">
        <v>2415</v>
      </c>
      <c r="H31" s="426">
        <v>117</v>
      </c>
      <c r="I31" s="381">
        <v>32</v>
      </c>
      <c r="J31" s="427">
        <v>149</v>
      </c>
      <c r="K31" s="424">
        <v>5039</v>
      </c>
    </row>
    <row r="32" spans="1:11" s="6" customFormat="1" ht="21" customHeight="1" x14ac:dyDescent="0.15">
      <c r="A32" s="425" t="s">
        <v>60</v>
      </c>
      <c r="B32" s="416">
        <v>531</v>
      </c>
      <c r="C32" s="417">
        <v>334</v>
      </c>
      <c r="D32" s="418">
        <v>865</v>
      </c>
      <c r="E32" s="419">
        <v>1637</v>
      </c>
      <c r="F32" s="417">
        <v>1361</v>
      </c>
      <c r="G32" s="421">
        <v>2998</v>
      </c>
      <c r="H32" s="426">
        <v>86</v>
      </c>
      <c r="I32" s="381">
        <v>43</v>
      </c>
      <c r="J32" s="427">
        <v>129</v>
      </c>
      <c r="K32" s="424">
        <v>5693</v>
      </c>
    </row>
    <row r="33" spans="1:11" s="6" customFormat="1" ht="21" customHeight="1" x14ac:dyDescent="0.15">
      <c r="A33" s="425" t="s">
        <v>61</v>
      </c>
      <c r="B33" s="416">
        <v>349</v>
      </c>
      <c r="C33" s="417">
        <v>144</v>
      </c>
      <c r="D33" s="418">
        <v>493</v>
      </c>
      <c r="E33" s="419">
        <v>887</v>
      </c>
      <c r="F33" s="417">
        <v>448</v>
      </c>
      <c r="G33" s="421">
        <v>1335</v>
      </c>
      <c r="H33" s="426">
        <v>42</v>
      </c>
      <c r="I33" s="381">
        <v>16</v>
      </c>
      <c r="J33" s="427">
        <v>58</v>
      </c>
      <c r="K33" s="424">
        <v>2837</v>
      </c>
    </row>
    <row r="34" spans="1:11" s="6" customFormat="1" ht="21" customHeight="1" x14ac:dyDescent="0.15">
      <c r="A34" s="425" t="s">
        <v>110</v>
      </c>
      <c r="B34" s="416">
        <v>669</v>
      </c>
      <c r="C34" s="417">
        <v>344</v>
      </c>
      <c r="D34" s="418">
        <v>1013</v>
      </c>
      <c r="E34" s="419">
        <v>2127</v>
      </c>
      <c r="F34" s="417">
        <v>1053</v>
      </c>
      <c r="G34" s="421">
        <v>3180</v>
      </c>
      <c r="H34" s="426">
        <v>113</v>
      </c>
      <c r="I34" s="381">
        <v>47</v>
      </c>
      <c r="J34" s="427">
        <v>160</v>
      </c>
      <c r="K34" s="424">
        <v>4846</v>
      </c>
    </row>
    <row r="35" spans="1:11" s="6" customFormat="1" ht="21" customHeight="1" x14ac:dyDescent="0.15">
      <c r="A35" s="425" t="s">
        <v>62</v>
      </c>
      <c r="B35" s="416">
        <v>1148</v>
      </c>
      <c r="C35" s="417">
        <v>243</v>
      </c>
      <c r="D35" s="418">
        <v>1391</v>
      </c>
      <c r="E35" s="419">
        <v>3536</v>
      </c>
      <c r="F35" s="417">
        <v>816</v>
      </c>
      <c r="G35" s="421">
        <v>4352</v>
      </c>
      <c r="H35" s="426">
        <v>132</v>
      </c>
      <c r="I35" s="381">
        <v>40</v>
      </c>
      <c r="J35" s="427">
        <v>172</v>
      </c>
      <c r="K35" s="424">
        <v>4694</v>
      </c>
    </row>
    <row r="36" spans="1:11" s="6" customFormat="1" ht="21" customHeight="1" x14ac:dyDescent="0.15">
      <c r="A36" s="425" t="s">
        <v>63</v>
      </c>
      <c r="B36" s="416">
        <v>466</v>
      </c>
      <c r="C36" s="417">
        <v>570</v>
      </c>
      <c r="D36" s="418">
        <v>1036</v>
      </c>
      <c r="E36" s="419">
        <v>1467</v>
      </c>
      <c r="F36" s="417">
        <v>2093</v>
      </c>
      <c r="G36" s="421">
        <v>3560</v>
      </c>
      <c r="H36" s="426">
        <v>85</v>
      </c>
      <c r="I36" s="381">
        <v>95</v>
      </c>
      <c r="J36" s="427">
        <v>180</v>
      </c>
      <c r="K36" s="424">
        <v>8142</v>
      </c>
    </row>
    <row r="37" spans="1:11" s="6" customFormat="1" ht="21" customHeight="1" x14ac:dyDescent="0.15">
      <c r="A37" s="425" t="s">
        <v>64</v>
      </c>
      <c r="B37" s="416">
        <v>964</v>
      </c>
      <c r="C37" s="417">
        <v>248</v>
      </c>
      <c r="D37" s="418">
        <v>1212</v>
      </c>
      <c r="E37" s="419">
        <v>2933</v>
      </c>
      <c r="F37" s="417">
        <v>828</v>
      </c>
      <c r="G37" s="421">
        <v>3761</v>
      </c>
      <c r="H37" s="426">
        <v>160</v>
      </c>
      <c r="I37" s="381">
        <v>76</v>
      </c>
      <c r="J37" s="427">
        <v>236</v>
      </c>
      <c r="K37" s="424">
        <v>6496</v>
      </c>
    </row>
    <row r="38" spans="1:11" s="6" customFormat="1" ht="21" customHeight="1" x14ac:dyDescent="0.15">
      <c r="A38" s="425" t="s">
        <v>65</v>
      </c>
      <c r="B38" s="416">
        <v>984</v>
      </c>
      <c r="C38" s="417">
        <v>238</v>
      </c>
      <c r="D38" s="418">
        <v>1222</v>
      </c>
      <c r="E38" s="419">
        <v>2583</v>
      </c>
      <c r="F38" s="417">
        <v>637</v>
      </c>
      <c r="G38" s="421">
        <v>3220</v>
      </c>
      <c r="H38" s="426">
        <v>76</v>
      </c>
      <c r="I38" s="381">
        <v>29</v>
      </c>
      <c r="J38" s="428">
        <v>105</v>
      </c>
      <c r="K38" s="424">
        <v>5431</v>
      </c>
    </row>
    <row r="39" spans="1:11" s="6" customFormat="1" ht="21" customHeight="1" x14ac:dyDescent="0.15">
      <c r="A39" s="425" t="s">
        <v>66</v>
      </c>
      <c r="B39" s="416">
        <v>349</v>
      </c>
      <c r="C39" s="417">
        <v>166</v>
      </c>
      <c r="D39" s="418">
        <v>515</v>
      </c>
      <c r="E39" s="419">
        <v>1051</v>
      </c>
      <c r="F39" s="417">
        <v>634</v>
      </c>
      <c r="G39" s="421">
        <v>1685</v>
      </c>
      <c r="H39" s="426">
        <v>56</v>
      </c>
      <c r="I39" s="381">
        <v>38</v>
      </c>
      <c r="J39" s="427">
        <v>94</v>
      </c>
      <c r="K39" s="424">
        <v>3553</v>
      </c>
    </row>
    <row r="40" spans="1:11" s="6" customFormat="1" ht="21" customHeight="1" x14ac:dyDescent="0.15">
      <c r="A40" s="425" t="s">
        <v>67</v>
      </c>
      <c r="B40" s="416">
        <v>1128</v>
      </c>
      <c r="C40" s="417">
        <v>237</v>
      </c>
      <c r="D40" s="418">
        <v>1365</v>
      </c>
      <c r="E40" s="419">
        <v>3185</v>
      </c>
      <c r="F40" s="417">
        <v>814</v>
      </c>
      <c r="G40" s="421">
        <v>3999</v>
      </c>
      <c r="H40" s="426">
        <v>208</v>
      </c>
      <c r="I40" s="381">
        <v>69</v>
      </c>
      <c r="J40" s="427">
        <v>277</v>
      </c>
      <c r="K40" s="424">
        <v>7807</v>
      </c>
    </row>
    <row r="41" spans="1:11" s="6" customFormat="1" ht="21" customHeight="1" x14ac:dyDescent="0.15">
      <c r="A41" s="425" t="s">
        <v>68</v>
      </c>
      <c r="B41" s="416">
        <v>1246</v>
      </c>
      <c r="C41" s="417">
        <v>258</v>
      </c>
      <c r="D41" s="418">
        <v>1504</v>
      </c>
      <c r="E41" s="419">
        <v>3740</v>
      </c>
      <c r="F41" s="417">
        <v>1079</v>
      </c>
      <c r="G41" s="421">
        <v>4819</v>
      </c>
      <c r="H41" s="426">
        <v>200</v>
      </c>
      <c r="I41" s="381">
        <v>63</v>
      </c>
      <c r="J41" s="427">
        <v>263</v>
      </c>
      <c r="K41" s="424">
        <v>7178</v>
      </c>
    </row>
    <row r="42" spans="1:11" s="6" customFormat="1" ht="21" customHeight="1" x14ac:dyDescent="0.15">
      <c r="A42" s="425" t="s">
        <v>69</v>
      </c>
      <c r="B42" s="416">
        <v>977</v>
      </c>
      <c r="C42" s="417">
        <v>413</v>
      </c>
      <c r="D42" s="418">
        <v>1390</v>
      </c>
      <c r="E42" s="419">
        <v>2676</v>
      </c>
      <c r="F42" s="417">
        <v>1510</v>
      </c>
      <c r="G42" s="421">
        <v>4186</v>
      </c>
      <c r="H42" s="426">
        <v>141</v>
      </c>
      <c r="I42" s="381">
        <v>80</v>
      </c>
      <c r="J42" s="427">
        <v>221</v>
      </c>
      <c r="K42" s="424">
        <v>4714</v>
      </c>
    </row>
    <row r="43" spans="1:11" s="6" customFormat="1" ht="21" customHeight="1" x14ac:dyDescent="0.15">
      <c r="A43" s="425" t="s">
        <v>70</v>
      </c>
      <c r="B43" s="416">
        <v>1797</v>
      </c>
      <c r="C43" s="417">
        <v>554</v>
      </c>
      <c r="D43" s="418">
        <v>2351</v>
      </c>
      <c r="E43" s="419">
        <v>5755</v>
      </c>
      <c r="F43" s="417">
        <v>1914</v>
      </c>
      <c r="G43" s="421">
        <v>7669</v>
      </c>
      <c r="H43" s="426">
        <v>262</v>
      </c>
      <c r="I43" s="381">
        <v>114</v>
      </c>
      <c r="J43" s="427">
        <v>376</v>
      </c>
      <c r="K43" s="424">
        <v>4712</v>
      </c>
    </row>
    <row r="44" spans="1:11" s="6" customFormat="1" ht="21" customHeight="1" x14ac:dyDescent="0.15">
      <c r="A44" s="425" t="s">
        <v>71</v>
      </c>
      <c r="B44" s="416">
        <v>718</v>
      </c>
      <c r="C44" s="417">
        <v>128</v>
      </c>
      <c r="D44" s="418">
        <v>846</v>
      </c>
      <c r="E44" s="419">
        <v>2341</v>
      </c>
      <c r="F44" s="417">
        <v>473</v>
      </c>
      <c r="G44" s="421">
        <v>2814</v>
      </c>
      <c r="H44" s="426">
        <v>105</v>
      </c>
      <c r="I44" s="381">
        <v>43</v>
      </c>
      <c r="J44" s="427">
        <v>148</v>
      </c>
      <c r="K44" s="424">
        <v>6297</v>
      </c>
    </row>
    <row r="45" spans="1:11" s="6" customFormat="1" ht="21" customHeight="1" x14ac:dyDescent="0.15">
      <c r="A45" s="425" t="s">
        <v>72</v>
      </c>
      <c r="B45" s="416">
        <v>1931</v>
      </c>
      <c r="C45" s="417">
        <v>901</v>
      </c>
      <c r="D45" s="418">
        <v>2832</v>
      </c>
      <c r="E45" s="419">
        <v>6088</v>
      </c>
      <c r="F45" s="417">
        <v>3194</v>
      </c>
      <c r="G45" s="421">
        <v>9282</v>
      </c>
      <c r="H45" s="426">
        <v>335</v>
      </c>
      <c r="I45" s="381">
        <v>212</v>
      </c>
      <c r="J45" s="427">
        <v>547</v>
      </c>
      <c r="K45" s="424">
        <v>9102</v>
      </c>
    </row>
    <row r="46" spans="1:11" ht="21" customHeight="1" x14ac:dyDescent="0.15">
      <c r="A46" s="429" t="s">
        <v>221</v>
      </c>
      <c r="B46" s="380">
        <v>541</v>
      </c>
      <c r="C46" s="381">
        <v>199</v>
      </c>
      <c r="D46" s="430">
        <v>740</v>
      </c>
      <c r="E46" s="380">
        <v>1434</v>
      </c>
      <c r="F46" s="381">
        <v>632</v>
      </c>
      <c r="G46" s="430">
        <v>2066</v>
      </c>
      <c r="H46" s="380">
        <v>45</v>
      </c>
      <c r="I46" s="381">
        <v>26</v>
      </c>
      <c r="J46" s="430">
        <v>71</v>
      </c>
      <c r="K46" s="378">
        <v>3206</v>
      </c>
    </row>
    <row r="47" spans="1:11" ht="21" customHeight="1" x14ac:dyDescent="0.15">
      <c r="A47" s="431" t="s">
        <v>222</v>
      </c>
      <c r="B47" s="380">
        <v>1660</v>
      </c>
      <c r="C47" s="381">
        <v>404</v>
      </c>
      <c r="D47" s="430">
        <v>2064</v>
      </c>
      <c r="E47" s="380">
        <v>4553</v>
      </c>
      <c r="F47" s="381">
        <v>1331</v>
      </c>
      <c r="G47" s="430">
        <v>5884</v>
      </c>
      <c r="H47" s="380">
        <v>252</v>
      </c>
      <c r="I47" s="381">
        <v>78</v>
      </c>
      <c r="J47" s="430">
        <v>330</v>
      </c>
      <c r="K47" s="378">
        <v>10855</v>
      </c>
    </row>
    <row r="48" spans="1:11" ht="21" customHeight="1" x14ac:dyDescent="0.15">
      <c r="A48" s="431" t="s">
        <v>223</v>
      </c>
      <c r="B48" s="380">
        <v>296</v>
      </c>
      <c r="C48" s="381">
        <v>73</v>
      </c>
      <c r="D48" s="430">
        <v>369</v>
      </c>
      <c r="E48" s="380">
        <v>777</v>
      </c>
      <c r="F48" s="381">
        <v>216</v>
      </c>
      <c r="G48" s="430">
        <v>993</v>
      </c>
      <c r="H48" s="380">
        <v>46</v>
      </c>
      <c r="I48" s="381">
        <v>17</v>
      </c>
      <c r="J48" s="430">
        <v>63</v>
      </c>
      <c r="K48" s="378">
        <v>1907</v>
      </c>
    </row>
    <row r="49" spans="1:11" ht="21" customHeight="1" thickBot="1" x14ac:dyDescent="0.2">
      <c r="A49" s="432" t="s">
        <v>331</v>
      </c>
      <c r="B49" s="433">
        <v>10</v>
      </c>
      <c r="C49" s="434">
        <v>0</v>
      </c>
      <c r="D49" s="435">
        <v>10</v>
      </c>
      <c r="E49" s="433">
        <v>12</v>
      </c>
      <c r="F49" s="434">
        <v>0</v>
      </c>
      <c r="G49" s="435">
        <v>12</v>
      </c>
      <c r="H49" s="433">
        <v>10</v>
      </c>
      <c r="I49" s="434">
        <v>0</v>
      </c>
      <c r="J49" s="435">
        <v>10</v>
      </c>
      <c r="K49" s="436">
        <v>0</v>
      </c>
    </row>
    <row r="50" spans="1:11" s="6" customFormat="1" ht="21" customHeight="1" thickTop="1" x14ac:dyDescent="0.15">
      <c r="A50" s="437" t="s">
        <v>36</v>
      </c>
      <c r="B50" s="438">
        <f>SUM(B20:B49)</f>
        <v>26664</v>
      </c>
      <c r="C50" s="439">
        <f>SUM(C20:C49)</f>
        <v>8503</v>
      </c>
      <c r="D50" s="423">
        <f>SUM(B50:C50)</f>
        <v>35167</v>
      </c>
      <c r="E50" s="440">
        <f>SUM(E20:E49)</f>
        <v>78266</v>
      </c>
      <c r="F50" s="441">
        <f>SUM(F20:F49)</f>
        <v>29327</v>
      </c>
      <c r="G50" s="423">
        <f>SUM(E50:F50)</f>
        <v>107593</v>
      </c>
      <c r="H50" s="442">
        <f>SUM(H20:H49)</f>
        <v>3951</v>
      </c>
      <c r="I50" s="441">
        <f>SUM(I20:I49)</f>
        <v>1742</v>
      </c>
      <c r="J50" s="423">
        <f>SUM(H50:I50)</f>
        <v>5693</v>
      </c>
      <c r="K50" s="443">
        <f>SUM(K20:K49)</f>
        <v>153787</v>
      </c>
    </row>
    <row r="51" spans="1:11" s="6" customFormat="1" ht="15" customHeight="1" x14ac:dyDescent="0.15">
      <c r="A51" s="75" t="s">
        <v>254</v>
      </c>
      <c r="B51" s="75"/>
      <c r="C51" s="75"/>
      <c r="D51" s="75"/>
      <c r="E51" s="75"/>
      <c r="F51" s="75"/>
      <c r="G51" s="75"/>
      <c r="H51" s="76"/>
      <c r="I51" s="76"/>
      <c r="J51" s="76"/>
      <c r="K51" s="77"/>
    </row>
    <row r="52" spans="1:11" s="6" customFormat="1" ht="15" customHeight="1" x14ac:dyDescent="0.15">
      <c r="A52" s="75" t="s">
        <v>620</v>
      </c>
      <c r="B52" s="75"/>
      <c r="C52" s="75"/>
      <c r="D52" s="75"/>
      <c r="E52" s="75"/>
      <c r="F52" s="75"/>
      <c r="G52" s="75"/>
      <c r="H52" s="76"/>
      <c r="I52" s="76"/>
      <c r="J52" s="76"/>
      <c r="K52" s="77"/>
    </row>
    <row r="53" spans="1:11" x14ac:dyDescent="0.15">
      <c r="A53" s="9" t="s">
        <v>332</v>
      </c>
    </row>
  </sheetData>
  <mergeCells count="8">
    <mergeCell ref="A1:E1"/>
    <mergeCell ref="F1:G1"/>
    <mergeCell ref="K18:K19"/>
    <mergeCell ref="A18:A19"/>
    <mergeCell ref="B18:D18"/>
    <mergeCell ref="E18:G18"/>
    <mergeCell ref="H18:J18"/>
    <mergeCell ref="A15:K15"/>
  </mergeCells>
  <phoneticPr fontId="2"/>
  <pageMargins left="0.78740157480314965" right="0.78740157480314965" top="0.59055118110236227" bottom="0.59055118110236227" header="0.51181102362204722" footer="0.31496062992125984"/>
  <pageSetup paperSize="9" scale="79" orientation="portrait" r:id="rId1"/>
  <headerFooter alignWithMargins="0">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39"/>
  <sheetViews>
    <sheetView showZeros="0" zoomScaleNormal="100" workbookViewId="0"/>
  </sheetViews>
  <sheetFormatPr defaultRowHeight="13.5" x14ac:dyDescent="0.15"/>
  <cols>
    <col min="1" max="10" width="8.625" style="9" customWidth="1"/>
    <col min="11" max="11" width="9.25" style="9" customWidth="1"/>
    <col min="12" max="16384" width="9" style="9"/>
  </cols>
  <sheetData>
    <row r="1" spans="1:11" x14ac:dyDescent="0.15">
      <c r="A1" s="9" t="s">
        <v>255</v>
      </c>
    </row>
    <row r="2" spans="1:11" ht="39.950000000000003" customHeight="1" x14ac:dyDescent="0.15">
      <c r="A2" s="571"/>
      <c r="B2" s="570" t="s">
        <v>38</v>
      </c>
      <c r="C2" s="554"/>
      <c r="D2" s="571"/>
      <c r="E2" s="570" t="s">
        <v>183</v>
      </c>
      <c r="F2" s="554"/>
      <c r="G2" s="554"/>
      <c r="H2" s="571"/>
      <c r="I2" s="575" t="s">
        <v>158</v>
      </c>
      <c r="J2" s="573" t="s">
        <v>205</v>
      </c>
    </row>
    <row r="3" spans="1:11" ht="39.950000000000003" customHeight="1" thickBot="1" x14ac:dyDescent="0.2">
      <c r="A3" s="572"/>
      <c r="B3" s="354" t="s">
        <v>39</v>
      </c>
      <c r="C3" s="355" t="s">
        <v>40</v>
      </c>
      <c r="D3" s="356" t="s">
        <v>36</v>
      </c>
      <c r="E3" s="354" t="s">
        <v>46</v>
      </c>
      <c r="F3" s="355" t="s">
        <v>47</v>
      </c>
      <c r="G3" s="355" t="s">
        <v>11</v>
      </c>
      <c r="H3" s="356" t="s">
        <v>36</v>
      </c>
      <c r="I3" s="576"/>
      <c r="J3" s="574"/>
    </row>
    <row r="4" spans="1:11" ht="20.100000000000001" customHeight="1" thickTop="1" x14ac:dyDescent="0.15">
      <c r="A4" s="357" t="s">
        <v>189</v>
      </c>
      <c r="B4" s="250">
        <v>793</v>
      </c>
      <c r="C4" s="279">
        <v>18</v>
      </c>
      <c r="D4" s="248">
        <f t="shared" ref="D4:D9" si="0">SUM(B4:C4)</f>
        <v>811</v>
      </c>
      <c r="E4" s="250">
        <v>928</v>
      </c>
      <c r="F4" s="279">
        <v>205</v>
      </c>
      <c r="G4" s="279">
        <v>1</v>
      </c>
      <c r="H4" s="248">
        <f t="shared" ref="H4:H9" si="1">SUM(E4:G4)</f>
        <v>1134</v>
      </c>
      <c r="I4" s="358">
        <v>1118</v>
      </c>
      <c r="J4" s="250">
        <v>11045</v>
      </c>
    </row>
    <row r="5" spans="1:11" ht="20.100000000000001" customHeight="1" x14ac:dyDescent="0.15">
      <c r="A5" s="35" t="s">
        <v>52</v>
      </c>
      <c r="B5" s="40">
        <v>304</v>
      </c>
      <c r="C5" s="46">
        <v>15</v>
      </c>
      <c r="D5" s="254">
        <f t="shared" si="0"/>
        <v>319</v>
      </c>
      <c r="E5" s="40">
        <v>750</v>
      </c>
      <c r="F5" s="46">
        <v>130</v>
      </c>
      <c r="G5" s="46">
        <v>2</v>
      </c>
      <c r="H5" s="254">
        <f t="shared" si="1"/>
        <v>882</v>
      </c>
      <c r="I5" s="359">
        <v>831</v>
      </c>
      <c r="J5" s="40">
        <v>5411</v>
      </c>
    </row>
    <row r="6" spans="1:11" ht="20.100000000000001" customHeight="1" x14ac:dyDescent="0.15">
      <c r="A6" s="35" t="s">
        <v>190</v>
      </c>
      <c r="B6" s="40">
        <v>852</v>
      </c>
      <c r="C6" s="46">
        <v>62</v>
      </c>
      <c r="D6" s="254">
        <f t="shared" si="0"/>
        <v>914</v>
      </c>
      <c r="E6" s="40">
        <v>1202</v>
      </c>
      <c r="F6" s="46">
        <v>162</v>
      </c>
      <c r="G6" s="46">
        <v>3</v>
      </c>
      <c r="H6" s="254">
        <f t="shared" si="1"/>
        <v>1367</v>
      </c>
      <c r="I6" s="359">
        <v>1227</v>
      </c>
      <c r="J6" s="40">
        <v>8248</v>
      </c>
    </row>
    <row r="7" spans="1:11" ht="20.100000000000001" customHeight="1" x14ac:dyDescent="0.15">
      <c r="A7" s="35" t="s">
        <v>63</v>
      </c>
      <c r="B7" s="40">
        <v>469</v>
      </c>
      <c r="C7" s="46">
        <v>0</v>
      </c>
      <c r="D7" s="254">
        <f t="shared" si="0"/>
        <v>469</v>
      </c>
      <c r="E7" s="40">
        <v>576</v>
      </c>
      <c r="F7" s="46">
        <v>104</v>
      </c>
      <c r="G7" s="46">
        <v>0</v>
      </c>
      <c r="H7" s="254">
        <f t="shared" si="1"/>
        <v>680</v>
      </c>
      <c r="I7" s="359">
        <v>448</v>
      </c>
      <c r="J7" s="40">
        <v>6182</v>
      </c>
    </row>
    <row r="8" spans="1:11" ht="20.100000000000001" customHeight="1" thickBot="1" x14ac:dyDescent="0.2">
      <c r="A8" s="306" t="s">
        <v>31</v>
      </c>
      <c r="B8" s="262">
        <v>81</v>
      </c>
      <c r="C8" s="307">
        <v>0</v>
      </c>
      <c r="D8" s="260">
        <f t="shared" si="0"/>
        <v>81</v>
      </c>
      <c r="E8" s="262">
        <v>95</v>
      </c>
      <c r="F8" s="307">
        <v>2</v>
      </c>
      <c r="G8" s="307">
        <v>0</v>
      </c>
      <c r="H8" s="260">
        <f t="shared" si="1"/>
        <v>97</v>
      </c>
      <c r="I8" s="360">
        <v>89</v>
      </c>
      <c r="J8" s="262">
        <v>2720</v>
      </c>
    </row>
    <row r="9" spans="1:11" ht="19.5" customHeight="1" thickTop="1" x14ac:dyDescent="0.15">
      <c r="A9" s="36" t="s">
        <v>36</v>
      </c>
      <c r="B9" s="41">
        <f>SUM(B4:B8)</f>
        <v>2499</v>
      </c>
      <c r="C9" s="42">
        <f>SUM(C4:C8)</f>
        <v>95</v>
      </c>
      <c r="D9" s="361">
        <f t="shared" si="0"/>
        <v>2594</v>
      </c>
      <c r="E9" s="41">
        <f>SUM(E4:E8)</f>
        <v>3551</v>
      </c>
      <c r="F9" s="42">
        <f>SUM(F4:F8)</f>
        <v>603</v>
      </c>
      <c r="G9" s="42">
        <f>SUM(G4:G8)</f>
        <v>6</v>
      </c>
      <c r="H9" s="361">
        <f t="shared" si="1"/>
        <v>4160</v>
      </c>
      <c r="I9" s="358">
        <f>SUM(I4:I8)</f>
        <v>3713</v>
      </c>
      <c r="J9" s="41">
        <f>SUM(J4:J8)</f>
        <v>33606</v>
      </c>
    </row>
    <row r="10" spans="1:11" ht="25.5" customHeight="1" x14ac:dyDescent="0.15">
      <c r="A10" s="582"/>
      <c r="B10" s="583"/>
      <c r="C10" s="583"/>
      <c r="D10" s="583"/>
      <c r="E10" s="583"/>
      <c r="F10" s="583"/>
      <c r="G10" s="583"/>
      <c r="H10" s="583"/>
      <c r="I10" s="583"/>
      <c r="J10" s="583"/>
    </row>
    <row r="11" spans="1:11" ht="18.75" customHeight="1" x14ac:dyDescent="0.15">
      <c r="A11" s="9" t="s">
        <v>256</v>
      </c>
    </row>
    <row r="12" spans="1:11" ht="21" customHeight="1" x14ac:dyDescent="0.15">
      <c r="A12" s="530" t="s">
        <v>78</v>
      </c>
      <c r="B12" s="530"/>
      <c r="C12" s="584"/>
      <c r="D12" s="533" t="s">
        <v>48</v>
      </c>
      <c r="E12" s="533"/>
      <c r="F12" s="581"/>
      <c r="G12" s="533" t="s">
        <v>42</v>
      </c>
      <c r="H12" s="533"/>
      <c r="I12" s="533"/>
      <c r="J12" s="533"/>
      <c r="K12" s="74"/>
    </row>
    <row r="13" spans="1:11" s="10" customFormat="1" ht="21" customHeight="1" thickBot="1" x14ac:dyDescent="0.2">
      <c r="A13" s="246" t="s">
        <v>39</v>
      </c>
      <c r="B13" s="362" t="s">
        <v>40</v>
      </c>
      <c r="C13" s="243" t="s">
        <v>36</v>
      </c>
      <c r="D13" s="242" t="s">
        <v>39</v>
      </c>
      <c r="E13" s="362" t="s">
        <v>40</v>
      </c>
      <c r="F13" s="243" t="s">
        <v>36</v>
      </c>
      <c r="G13" s="242" t="s">
        <v>46</v>
      </c>
      <c r="H13" s="363" t="s">
        <v>47</v>
      </c>
      <c r="I13" s="245" t="s">
        <v>165</v>
      </c>
      <c r="J13" s="246" t="s">
        <v>36</v>
      </c>
      <c r="K13" s="364"/>
    </row>
    <row r="14" spans="1:11" ht="21" customHeight="1" thickTop="1" x14ac:dyDescent="0.15">
      <c r="A14" s="251">
        <v>7</v>
      </c>
      <c r="B14" s="281">
        <v>7</v>
      </c>
      <c r="C14" s="248">
        <f>SUM(A14:B14)</f>
        <v>14</v>
      </c>
      <c r="D14" s="217">
        <v>226</v>
      </c>
      <c r="E14" s="281">
        <v>202</v>
      </c>
      <c r="F14" s="248">
        <f>SUM(D14:E14)</f>
        <v>428</v>
      </c>
      <c r="G14" s="217">
        <v>1383</v>
      </c>
      <c r="H14" s="218">
        <v>1780</v>
      </c>
      <c r="I14" s="217">
        <v>82</v>
      </c>
      <c r="J14" s="251">
        <f>SUM(G14:I14)</f>
        <v>3245</v>
      </c>
      <c r="K14" s="74"/>
    </row>
    <row r="15" spans="1:11" ht="15" customHeight="1" x14ac:dyDescent="0.15">
      <c r="A15" s="585" t="s">
        <v>197</v>
      </c>
      <c r="B15" s="586"/>
      <c r="C15" s="586"/>
      <c r="D15" s="586"/>
      <c r="E15" s="586"/>
      <c r="F15" s="586"/>
      <c r="G15" s="586"/>
      <c r="H15" s="586"/>
      <c r="I15" s="586"/>
      <c r="J15" s="586"/>
    </row>
    <row r="16" spans="1:11" ht="25.5" customHeight="1" x14ac:dyDescent="0.15"/>
    <row r="17" spans="1:11" x14ac:dyDescent="0.15">
      <c r="A17" s="9" t="s">
        <v>268</v>
      </c>
    </row>
    <row r="18" spans="1:11" x14ac:dyDescent="0.15">
      <c r="B18" s="365">
        <f>D18+F18</f>
        <v>99</v>
      </c>
      <c r="C18" s="9" t="s">
        <v>128</v>
      </c>
      <c r="D18" s="366">
        <v>46</v>
      </c>
      <c r="E18" s="10" t="s">
        <v>30</v>
      </c>
      <c r="F18" s="366">
        <v>53</v>
      </c>
      <c r="G18" s="9" t="s">
        <v>172</v>
      </c>
    </row>
    <row r="19" spans="1:11" ht="25.5" customHeight="1" x14ac:dyDescent="0.15"/>
    <row r="20" spans="1:11" s="15" customFormat="1" ht="23.1" customHeight="1" x14ac:dyDescent="0.15">
      <c r="A20" s="9" t="s">
        <v>270</v>
      </c>
      <c r="B20" s="9"/>
      <c r="C20" s="9"/>
      <c r="D20" s="9"/>
      <c r="E20" s="9"/>
      <c r="F20" s="9"/>
      <c r="G20" s="9"/>
      <c r="H20" s="9"/>
      <c r="I20" s="9"/>
      <c r="J20" s="9"/>
      <c r="K20" s="9"/>
    </row>
    <row r="21" spans="1:11" ht="13.5" customHeight="1" x14ac:dyDescent="0.15">
      <c r="A21" s="525"/>
      <c r="B21" s="578" t="s">
        <v>231</v>
      </c>
      <c r="C21" s="579"/>
      <c r="D21" s="579"/>
      <c r="E21" s="579"/>
      <c r="F21" s="579"/>
      <c r="G21" s="580"/>
      <c r="H21" s="533" t="s">
        <v>139</v>
      </c>
      <c r="I21" s="533"/>
      <c r="J21" s="581"/>
      <c r="K21" s="551" t="s">
        <v>153</v>
      </c>
    </row>
    <row r="22" spans="1:11" ht="27" customHeight="1" x14ac:dyDescent="0.15">
      <c r="A22" s="577"/>
      <c r="B22" s="587" t="s">
        <v>614</v>
      </c>
      <c r="C22" s="536"/>
      <c r="D22" s="588"/>
      <c r="E22" s="536" t="s">
        <v>232</v>
      </c>
      <c r="F22" s="536"/>
      <c r="G22" s="589"/>
      <c r="H22" s="536" t="s">
        <v>140</v>
      </c>
      <c r="I22" s="591" t="s">
        <v>233</v>
      </c>
      <c r="J22" s="593" t="s">
        <v>36</v>
      </c>
      <c r="K22" s="552"/>
    </row>
    <row r="23" spans="1:11" ht="38.25" customHeight="1" thickBot="1" x14ac:dyDescent="0.2">
      <c r="A23" s="526"/>
      <c r="B23" s="367" t="s">
        <v>234</v>
      </c>
      <c r="C23" s="368" t="s">
        <v>154</v>
      </c>
      <c r="D23" s="369" t="s">
        <v>36</v>
      </c>
      <c r="E23" s="370" t="s">
        <v>234</v>
      </c>
      <c r="F23" s="371" t="s">
        <v>154</v>
      </c>
      <c r="G23" s="372" t="s">
        <v>36</v>
      </c>
      <c r="H23" s="590"/>
      <c r="I23" s="592"/>
      <c r="J23" s="594"/>
      <c r="K23" s="553"/>
    </row>
    <row r="24" spans="1:11" ht="20.100000000000001" customHeight="1" thickTop="1" x14ac:dyDescent="0.15">
      <c r="A24" s="277" t="s">
        <v>29</v>
      </c>
      <c r="B24" s="373">
        <v>108</v>
      </c>
      <c r="C24" s="374">
        <v>31</v>
      </c>
      <c r="D24" s="42">
        <f>SUM(B24:C24)</f>
        <v>139</v>
      </c>
      <c r="E24" s="375">
        <v>715</v>
      </c>
      <c r="F24" s="374">
        <v>203</v>
      </c>
      <c r="G24" s="361">
        <f>SUM(E24:F24)</f>
        <v>918</v>
      </c>
      <c r="H24" s="234">
        <v>7386</v>
      </c>
      <c r="I24" s="281">
        <v>5537</v>
      </c>
      <c r="J24" s="376">
        <f>SUM(H24:I24)</f>
        <v>12923</v>
      </c>
      <c r="K24" s="231">
        <v>1586</v>
      </c>
    </row>
    <row r="25" spans="1:11" ht="20.100000000000001" customHeight="1" x14ac:dyDescent="0.15">
      <c r="A25" s="282" t="s">
        <v>30</v>
      </c>
      <c r="B25" s="377">
        <v>76</v>
      </c>
      <c r="C25" s="378">
        <v>11</v>
      </c>
      <c r="D25" s="46">
        <f>SUM(B25:C25)</f>
        <v>87</v>
      </c>
      <c r="E25" s="379">
        <v>987</v>
      </c>
      <c r="F25" s="378">
        <v>142</v>
      </c>
      <c r="G25" s="254">
        <f>SUM(E25:F25)</f>
        <v>1129</v>
      </c>
      <c r="H25" s="230">
        <v>7252</v>
      </c>
      <c r="I25" s="284">
        <v>1006</v>
      </c>
      <c r="J25" s="376">
        <f>SUM(H25:I25)</f>
        <v>8258</v>
      </c>
      <c r="K25" s="231"/>
    </row>
    <row r="26" spans="1:11" ht="20.100000000000001" customHeight="1" x14ac:dyDescent="0.15">
      <c r="A26" s="282" t="s">
        <v>32</v>
      </c>
      <c r="B26" s="377">
        <v>14</v>
      </c>
      <c r="C26" s="378">
        <v>12</v>
      </c>
      <c r="D26" s="46">
        <f t="shared" ref="D26:D32" si="2">SUM(B26:C26)</f>
        <v>26</v>
      </c>
      <c r="E26" s="379">
        <v>73</v>
      </c>
      <c r="F26" s="378">
        <v>123</v>
      </c>
      <c r="G26" s="254">
        <f t="shared" ref="G26:G34" si="3">SUM(E26:F26)</f>
        <v>196</v>
      </c>
      <c r="H26" s="230">
        <v>890</v>
      </c>
      <c r="I26" s="284">
        <v>1085</v>
      </c>
      <c r="J26" s="376">
        <f>SUM(H26:I26)</f>
        <v>1975</v>
      </c>
      <c r="K26" s="231">
        <v>0</v>
      </c>
    </row>
    <row r="27" spans="1:11" ht="20.100000000000001" customHeight="1" x14ac:dyDescent="0.15">
      <c r="A27" s="282" t="s">
        <v>34</v>
      </c>
      <c r="B27" s="377">
        <v>1</v>
      </c>
      <c r="C27" s="378">
        <v>1</v>
      </c>
      <c r="D27" s="46">
        <f>SUM(B27:C27)</f>
        <v>2</v>
      </c>
      <c r="E27" s="379">
        <v>12</v>
      </c>
      <c r="F27" s="378">
        <v>15</v>
      </c>
      <c r="G27" s="254">
        <f>SUM(E27:F27)</f>
        <v>27</v>
      </c>
      <c r="H27" s="380">
        <v>22</v>
      </c>
      <c r="I27" s="381">
        <v>42</v>
      </c>
      <c r="J27" s="376">
        <f>SUM(H27:I27)</f>
        <v>64</v>
      </c>
      <c r="K27" s="382">
        <v>0</v>
      </c>
    </row>
    <row r="28" spans="1:11" ht="20.100000000000001" customHeight="1" x14ac:dyDescent="0.15">
      <c r="A28" s="282" t="s">
        <v>33</v>
      </c>
      <c r="B28" s="377">
        <v>16</v>
      </c>
      <c r="C28" s="378">
        <v>4</v>
      </c>
      <c r="D28" s="46">
        <f t="shared" si="2"/>
        <v>20</v>
      </c>
      <c r="E28" s="379">
        <v>50</v>
      </c>
      <c r="F28" s="378">
        <v>30</v>
      </c>
      <c r="G28" s="254">
        <f t="shared" si="3"/>
        <v>80</v>
      </c>
      <c r="H28" s="230">
        <v>190</v>
      </c>
      <c r="I28" s="284">
        <v>162</v>
      </c>
      <c r="J28" s="376">
        <f t="shared" ref="J28:J34" si="4">SUM(H28:I28)</f>
        <v>352</v>
      </c>
      <c r="K28" s="231">
        <v>0</v>
      </c>
    </row>
    <row r="29" spans="1:11" ht="20.100000000000001" customHeight="1" x14ac:dyDescent="0.15">
      <c r="A29" s="282" t="s">
        <v>114</v>
      </c>
      <c r="B29" s="377">
        <v>5</v>
      </c>
      <c r="C29" s="378">
        <v>3</v>
      </c>
      <c r="D29" s="46">
        <f t="shared" si="2"/>
        <v>8</v>
      </c>
      <c r="E29" s="379">
        <v>25</v>
      </c>
      <c r="F29" s="378">
        <v>20</v>
      </c>
      <c r="G29" s="254">
        <f t="shared" si="3"/>
        <v>45</v>
      </c>
      <c r="H29" s="230">
        <v>489</v>
      </c>
      <c r="I29" s="284">
        <v>112</v>
      </c>
      <c r="J29" s="376">
        <f t="shared" si="4"/>
        <v>601</v>
      </c>
      <c r="K29" s="382">
        <v>0</v>
      </c>
    </row>
    <row r="30" spans="1:11" ht="20.100000000000001" customHeight="1" x14ac:dyDescent="0.15">
      <c r="A30" s="282" t="s">
        <v>106</v>
      </c>
      <c r="B30" s="377">
        <v>14</v>
      </c>
      <c r="C30" s="378">
        <v>2</v>
      </c>
      <c r="D30" s="46">
        <f t="shared" si="2"/>
        <v>16</v>
      </c>
      <c r="E30" s="383">
        <v>584</v>
      </c>
      <c r="F30" s="378">
        <v>8</v>
      </c>
      <c r="G30" s="254">
        <f t="shared" si="3"/>
        <v>592</v>
      </c>
      <c r="H30" s="230">
        <v>3783</v>
      </c>
      <c r="I30" s="284">
        <v>20</v>
      </c>
      <c r="J30" s="376">
        <f t="shared" si="4"/>
        <v>3803</v>
      </c>
      <c r="K30" s="382">
        <v>0</v>
      </c>
    </row>
    <row r="31" spans="1:11" ht="20.100000000000001" customHeight="1" x14ac:dyDescent="0.15">
      <c r="A31" s="282" t="s">
        <v>115</v>
      </c>
      <c r="B31" s="377">
        <v>10</v>
      </c>
      <c r="C31" s="378">
        <v>9</v>
      </c>
      <c r="D31" s="46">
        <f t="shared" si="2"/>
        <v>19</v>
      </c>
      <c r="E31" s="379">
        <v>40</v>
      </c>
      <c r="F31" s="378">
        <v>159</v>
      </c>
      <c r="G31" s="254">
        <f t="shared" si="3"/>
        <v>199</v>
      </c>
      <c r="H31" s="230">
        <v>237</v>
      </c>
      <c r="I31" s="284">
        <v>797</v>
      </c>
      <c r="J31" s="376">
        <f t="shared" si="4"/>
        <v>1034</v>
      </c>
      <c r="K31" s="382">
        <v>0</v>
      </c>
    </row>
    <row r="32" spans="1:11" ht="20.100000000000001" customHeight="1" x14ac:dyDescent="0.15">
      <c r="A32" s="282" t="s">
        <v>107</v>
      </c>
      <c r="B32" s="377">
        <v>13</v>
      </c>
      <c r="C32" s="378">
        <v>4</v>
      </c>
      <c r="D32" s="46">
        <f t="shared" si="2"/>
        <v>17</v>
      </c>
      <c r="E32" s="379">
        <v>97</v>
      </c>
      <c r="F32" s="378">
        <v>45</v>
      </c>
      <c r="G32" s="254">
        <f t="shared" si="3"/>
        <v>142</v>
      </c>
      <c r="H32" s="230">
        <v>1410</v>
      </c>
      <c r="I32" s="284">
        <v>237</v>
      </c>
      <c r="J32" s="376">
        <f t="shared" si="4"/>
        <v>1647</v>
      </c>
      <c r="K32" s="382">
        <v>0</v>
      </c>
    </row>
    <row r="33" spans="1:11" ht="20.100000000000001" customHeight="1" x14ac:dyDescent="0.15">
      <c r="A33" s="282" t="s">
        <v>317</v>
      </c>
      <c r="B33" s="377">
        <v>17</v>
      </c>
      <c r="C33" s="378">
        <v>19</v>
      </c>
      <c r="D33" s="46">
        <f>SUM(B33:C33)</f>
        <v>36</v>
      </c>
      <c r="E33" s="379">
        <v>368</v>
      </c>
      <c r="F33" s="378">
        <v>496</v>
      </c>
      <c r="G33" s="254">
        <f t="shared" si="3"/>
        <v>864</v>
      </c>
      <c r="H33" s="230">
        <v>9360</v>
      </c>
      <c r="I33" s="284">
        <v>5129</v>
      </c>
      <c r="J33" s="376">
        <f t="shared" si="4"/>
        <v>14489</v>
      </c>
      <c r="K33" s="382">
        <v>0</v>
      </c>
    </row>
    <row r="34" spans="1:11" ht="20.100000000000001" customHeight="1" x14ac:dyDescent="0.15">
      <c r="A34" s="282" t="s">
        <v>188</v>
      </c>
      <c r="B34" s="377">
        <v>24</v>
      </c>
      <c r="C34" s="378">
        <v>14</v>
      </c>
      <c r="D34" s="46">
        <f>SUM(B34:C34)</f>
        <v>38</v>
      </c>
      <c r="E34" s="379">
        <v>191</v>
      </c>
      <c r="F34" s="378">
        <v>77</v>
      </c>
      <c r="G34" s="254">
        <f t="shared" si="3"/>
        <v>268</v>
      </c>
      <c r="H34" s="230">
        <v>1242</v>
      </c>
      <c r="I34" s="284">
        <v>310</v>
      </c>
      <c r="J34" s="376">
        <f t="shared" si="4"/>
        <v>1552</v>
      </c>
      <c r="K34" s="231">
        <v>0</v>
      </c>
    </row>
    <row r="35" spans="1:11" ht="20.100000000000001" customHeight="1" x14ac:dyDescent="0.15">
      <c r="A35" s="291" t="s">
        <v>35</v>
      </c>
      <c r="B35" s="384" t="s">
        <v>220</v>
      </c>
      <c r="C35" s="385" t="s">
        <v>220</v>
      </c>
      <c r="D35" s="343" t="s">
        <v>220</v>
      </c>
      <c r="E35" s="386" t="s">
        <v>220</v>
      </c>
      <c r="F35" s="316" t="s">
        <v>220</v>
      </c>
      <c r="G35" s="387" t="s">
        <v>220</v>
      </c>
      <c r="H35" s="388" t="s">
        <v>220</v>
      </c>
      <c r="I35" s="389" t="s">
        <v>220</v>
      </c>
      <c r="J35" s="390" t="s">
        <v>220</v>
      </c>
      <c r="K35" s="382"/>
    </row>
    <row r="36" spans="1:11" ht="20.100000000000001" customHeight="1" thickBot="1" x14ac:dyDescent="0.2">
      <c r="A36" s="391" t="s">
        <v>318</v>
      </c>
      <c r="B36" s="377"/>
      <c r="C36" s="378">
        <v>0</v>
      </c>
      <c r="D36" s="46">
        <v>0</v>
      </c>
      <c r="E36" s="379"/>
      <c r="F36" s="378">
        <v>0</v>
      </c>
      <c r="G36" s="254">
        <f>SUM(E36:F36)</f>
        <v>0</v>
      </c>
      <c r="H36" s="230">
        <v>0</v>
      </c>
      <c r="I36" s="284">
        <v>0</v>
      </c>
      <c r="J36" s="376">
        <f>SUM(H36:I36)</f>
        <v>0</v>
      </c>
      <c r="K36" s="392"/>
    </row>
    <row r="37" spans="1:11" ht="20.100000000000001" customHeight="1" thickTop="1" x14ac:dyDescent="0.15">
      <c r="A37" s="293" t="s">
        <v>180</v>
      </c>
      <c r="B37" s="393">
        <v>156</v>
      </c>
      <c r="C37" s="394">
        <v>88</v>
      </c>
      <c r="D37" s="394">
        <f>SUM(B37:C37)</f>
        <v>244</v>
      </c>
      <c r="E37" s="395">
        <f t="shared" ref="E37:K37" si="5">SUM(E24:E36)</f>
        <v>3142</v>
      </c>
      <c r="F37" s="41">
        <f>SUM(F24:F36)</f>
        <v>1318</v>
      </c>
      <c r="G37" s="361">
        <f t="shared" si="5"/>
        <v>4460</v>
      </c>
      <c r="H37" s="234">
        <f t="shared" si="5"/>
        <v>32261</v>
      </c>
      <c r="I37" s="281">
        <f t="shared" si="5"/>
        <v>14437</v>
      </c>
      <c r="J37" s="221">
        <f t="shared" si="5"/>
        <v>46698</v>
      </c>
      <c r="K37" s="236">
        <f t="shared" si="5"/>
        <v>1586</v>
      </c>
    </row>
    <row r="38" spans="1:11" x14ac:dyDescent="0.15">
      <c r="A38" s="39" t="s">
        <v>601</v>
      </c>
    </row>
    <row r="39" spans="1:11" s="69" customFormat="1" x14ac:dyDescent="0.15">
      <c r="C39" s="38"/>
    </row>
  </sheetData>
  <mergeCells count="19">
    <mergeCell ref="K21:K23"/>
    <mergeCell ref="B22:D22"/>
    <mergeCell ref="E22:G22"/>
    <mergeCell ref="H22:H23"/>
    <mergeCell ref="I22:I23"/>
    <mergeCell ref="J22:J23"/>
    <mergeCell ref="A21:A23"/>
    <mergeCell ref="B21:G21"/>
    <mergeCell ref="H21:J21"/>
    <mergeCell ref="A10:J10"/>
    <mergeCell ref="A12:C12"/>
    <mergeCell ref="D12:F12"/>
    <mergeCell ref="G12:J12"/>
    <mergeCell ref="A15:J15"/>
    <mergeCell ref="B2:D2"/>
    <mergeCell ref="E2:H2"/>
    <mergeCell ref="A2:A3"/>
    <mergeCell ref="J2:J3"/>
    <mergeCell ref="I2:I3"/>
  </mergeCells>
  <phoneticPr fontId="2"/>
  <pageMargins left="0.78740157480314965" right="0.57999999999999996" top="0.59055118110236227" bottom="0.19685039370078741" header="0.51181102362204722" footer="0.45"/>
  <pageSetup paperSize="9" scale="93" orientation="portrait" r:id="rId1"/>
  <headerFooter alignWithMargins="0">
    <oddFoote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46"/>
  <sheetViews>
    <sheetView zoomScaleNormal="100" workbookViewId="0"/>
  </sheetViews>
  <sheetFormatPr defaultRowHeight="13.5" x14ac:dyDescent="0.15"/>
  <cols>
    <col min="1" max="1" width="11" style="9" customWidth="1"/>
    <col min="2" max="12" width="10.625" style="9" customWidth="1"/>
    <col min="13" max="16384" width="9" style="9"/>
  </cols>
  <sheetData>
    <row r="1" spans="1:10" s="15" customFormat="1" ht="15" customHeight="1" x14ac:dyDescent="0.15">
      <c r="A1" s="15" t="s">
        <v>602</v>
      </c>
      <c r="C1" s="311"/>
      <c r="D1" s="311"/>
      <c r="E1" s="311"/>
      <c r="F1" s="311"/>
      <c r="G1" s="312"/>
      <c r="H1" s="312"/>
      <c r="I1" s="312"/>
      <c r="J1" s="312"/>
    </row>
    <row r="2" spans="1:10" ht="13.5" customHeight="1" x14ac:dyDescent="0.15">
      <c r="A2" s="548"/>
      <c r="B2" s="587" t="s">
        <v>240</v>
      </c>
      <c r="C2" s="536"/>
      <c r="D2" s="536"/>
      <c r="E2" s="536"/>
      <c r="F2" s="588"/>
      <c r="G2" s="313"/>
      <c r="H2" s="313"/>
      <c r="I2" s="30"/>
    </row>
    <row r="3" spans="1:10" ht="27" customHeight="1" thickBot="1" x14ac:dyDescent="0.2">
      <c r="A3" s="550"/>
      <c r="B3" s="314" t="s">
        <v>116</v>
      </c>
      <c r="C3" s="315" t="s">
        <v>241</v>
      </c>
      <c r="D3" s="315" t="s">
        <v>10</v>
      </c>
      <c r="E3" s="316" t="s">
        <v>208</v>
      </c>
      <c r="F3" s="317" t="s">
        <v>36</v>
      </c>
    </row>
    <row r="4" spans="1:10" ht="20.100000000000001" customHeight="1" thickTop="1" x14ac:dyDescent="0.15">
      <c r="A4" s="216" t="s">
        <v>603</v>
      </c>
      <c r="B4" s="318">
        <v>66214</v>
      </c>
      <c r="C4" s="319">
        <v>25423</v>
      </c>
      <c r="D4" s="320">
        <v>145923</v>
      </c>
      <c r="E4" s="321">
        <v>7475</v>
      </c>
      <c r="F4" s="322">
        <f t="shared" ref="F4:F15" si="0">SUM(B4:E4)</f>
        <v>245035</v>
      </c>
    </row>
    <row r="5" spans="1:10" ht="20.100000000000001" customHeight="1" x14ac:dyDescent="0.15">
      <c r="A5" s="223" t="s">
        <v>30</v>
      </c>
      <c r="B5" s="323">
        <v>65437</v>
      </c>
      <c r="C5" s="324">
        <v>24013</v>
      </c>
      <c r="D5" s="320">
        <v>142069</v>
      </c>
      <c r="E5" s="325">
        <v>6183</v>
      </c>
      <c r="F5" s="322">
        <f t="shared" si="0"/>
        <v>237702</v>
      </c>
    </row>
    <row r="6" spans="1:10" ht="20.100000000000001" customHeight="1" x14ac:dyDescent="0.15">
      <c r="A6" s="223" t="s">
        <v>32</v>
      </c>
      <c r="B6" s="323">
        <v>13039</v>
      </c>
      <c r="C6" s="324">
        <v>3982</v>
      </c>
      <c r="D6" s="320">
        <v>35588</v>
      </c>
      <c r="E6" s="325">
        <v>660</v>
      </c>
      <c r="F6" s="322">
        <f t="shared" si="0"/>
        <v>53269</v>
      </c>
    </row>
    <row r="7" spans="1:10" ht="20.100000000000001" customHeight="1" x14ac:dyDescent="0.15">
      <c r="A7" s="223" t="s">
        <v>34</v>
      </c>
      <c r="B7" s="326">
        <v>471</v>
      </c>
      <c r="C7" s="327" t="s">
        <v>242</v>
      </c>
      <c r="D7" s="324">
        <v>2437</v>
      </c>
      <c r="E7" s="328">
        <v>40</v>
      </c>
      <c r="F7" s="322">
        <f t="shared" si="0"/>
        <v>2948</v>
      </c>
    </row>
    <row r="8" spans="1:10" ht="20.100000000000001" customHeight="1" x14ac:dyDescent="0.15">
      <c r="A8" s="223" t="s">
        <v>33</v>
      </c>
      <c r="B8" s="323">
        <v>32007</v>
      </c>
      <c r="C8" s="324">
        <v>3702</v>
      </c>
      <c r="D8" s="320">
        <v>47391</v>
      </c>
      <c r="E8" s="325">
        <v>1669</v>
      </c>
      <c r="F8" s="322">
        <f t="shared" si="0"/>
        <v>84769</v>
      </c>
    </row>
    <row r="9" spans="1:10" ht="20.100000000000001" customHeight="1" x14ac:dyDescent="0.15">
      <c r="A9" s="282" t="s">
        <v>114</v>
      </c>
      <c r="B9" s="323">
        <v>4177</v>
      </c>
      <c r="C9" s="324">
        <v>52</v>
      </c>
      <c r="D9" s="320">
        <v>2493</v>
      </c>
      <c r="E9" s="325">
        <v>119</v>
      </c>
      <c r="F9" s="322">
        <f t="shared" si="0"/>
        <v>6841</v>
      </c>
    </row>
    <row r="10" spans="1:10" ht="20.100000000000001" customHeight="1" x14ac:dyDescent="0.15">
      <c r="A10" s="282" t="s">
        <v>106</v>
      </c>
      <c r="B10" s="323">
        <v>10033</v>
      </c>
      <c r="C10" s="324">
        <v>592</v>
      </c>
      <c r="D10" s="320">
        <v>11565</v>
      </c>
      <c r="E10" s="325">
        <v>210</v>
      </c>
      <c r="F10" s="322">
        <f t="shared" si="0"/>
        <v>22400</v>
      </c>
    </row>
    <row r="11" spans="1:10" ht="20.100000000000001" customHeight="1" x14ac:dyDescent="0.15">
      <c r="A11" s="282" t="s">
        <v>115</v>
      </c>
      <c r="B11" s="323">
        <v>9853</v>
      </c>
      <c r="C11" s="324">
        <v>1515</v>
      </c>
      <c r="D11" s="320">
        <v>14269</v>
      </c>
      <c r="E11" s="325">
        <v>260</v>
      </c>
      <c r="F11" s="322">
        <f t="shared" si="0"/>
        <v>25897</v>
      </c>
    </row>
    <row r="12" spans="1:10" ht="20.100000000000001" customHeight="1" x14ac:dyDescent="0.15">
      <c r="A12" s="282" t="s">
        <v>107</v>
      </c>
      <c r="B12" s="323">
        <v>17682</v>
      </c>
      <c r="C12" s="324">
        <v>1700</v>
      </c>
      <c r="D12" s="320">
        <v>22409</v>
      </c>
      <c r="E12" s="325">
        <v>1982</v>
      </c>
      <c r="F12" s="322">
        <f t="shared" si="0"/>
        <v>43773</v>
      </c>
    </row>
    <row r="13" spans="1:10" ht="20.100000000000001" customHeight="1" x14ac:dyDescent="0.15">
      <c r="A13" s="282" t="s">
        <v>9</v>
      </c>
      <c r="B13" s="323">
        <f>17403-B7</f>
        <v>16932</v>
      </c>
      <c r="C13" s="329" t="s">
        <v>245</v>
      </c>
      <c r="D13" s="329" t="s">
        <v>243</v>
      </c>
      <c r="E13" s="330" t="s">
        <v>243</v>
      </c>
      <c r="F13" s="322">
        <f t="shared" si="0"/>
        <v>16932</v>
      </c>
    </row>
    <row r="14" spans="1:10" ht="20.100000000000001" customHeight="1" x14ac:dyDescent="0.15">
      <c r="A14" s="223" t="s">
        <v>188</v>
      </c>
      <c r="B14" s="323">
        <v>32751</v>
      </c>
      <c r="C14" s="324">
        <v>8714</v>
      </c>
      <c r="D14" s="320">
        <v>56700</v>
      </c>
      <c r="E14" s="325">
        <v>4361</v>
      </c>
      <c r="F14" s="322">
        <f t="shared" si="0"/>
        <v>102526</v>
      </c>
    </row>
    <row r="15" spans="1:10" ht="20.100000000000001" customHeight="1" thickBot="1" x14ac:dyDescent="0.2">
      <c r="A15" s="232" t="s">
        <v>244</v>
      </c>
      <c r="B15" s="331">
        <v>11345</v>
      </c>
      <c r="C15" s="332" t="s">
        <v>243</v>
      </c>
      <c r="D15" s="332" t="s">
        <v>243</v>
      </c>
      <c r="E15" s="333" t="s">
        <v>243</v>
      </c>
      <c r="F15" s="334">
        <f t="shared" si="0"/>
        <v>11345</v>
      </c>
    </row>
    <row r="16" spans="1:10" ht="20.100000000000001" customHeight="1" thickTop="1" x14ac:dyDescent="0.15">
      <c r="A16" s="216" t="s">
        <v>36</v>
      </c>
      <c r="B16" s="335">
        <f>SUM(B4:B15)</f>
        <v>279941</v>
      </c>
      <c r="C16" s="336">
        <f>SUM(C4:C15)</f>
        <v>69693</v>
      </c>
      <c r="D16" s="336">
        <f>SUM(D4:D15)</f>
        <v>480844</v>
      </c>
      <c r="E16" s="337">
        <f>SUM(E4:E15)</f>
        <v>22959</v>
      </c>
      <c r="F16" s="338">
        <f>SUM(F4:F15)</f>
        <v>853437</v>
      </c>
    </row>
    <row r="17" spans="1:22" ht="27.75" customHeight="1" x14ac:dyDescent="0.15">
      <c r="A17" s="603" t="s">
        <v>613</v>
      </c>
      <c r="B17" s="604"/>
      <c r="C17" s="604"/>
      <c r="D17" s="604"/>
      <c r="E17" s="604"/>
      <c r="F17" s="604"/>
      <c r="G17" s="604"/>
      <c r="H17" s="604"/>
      <c r="I17" s="604"/>
      <c r="J17" s="84"/>
      <c r="K17" s="47"/>
      <c r="L17" s="47"/>
    </row>
    <row r="18" spans="1:22" ht="13.5" customHeight="1" x14ac:dyDescent="0.15">
      <c r="A18" s="604"/>
      <c r="B18" s="604"/>
      <c r="C18" s="604"/>
      <c r="D18" s="604"/>
      <c r="E18" s="604"/>
      <c r="F18" s="604"/>
      <c r="G18" s="604"/>
      <c r="H18" s="604"/>
      <c r="I18" s="604"/>
      <c r="J18" s="84"/>
    </row>
    <row r="19" spans="1:22" s="69" customFormat="1" ht="13.5" customHeight="1" x14ac:dyDescent="0.15">
      <c r="A19" s="78"/>
      <c r="B19" s="78"/>
      <c r="C19" s="78"/>
      <c r="D19" s="78"/>
      <c r="E19" s="78"/>
      <c r="F19" s="78"/>
      <c r="G19" s="78"/>
      <c r="H19" s="78"/>
      <c r="I19" s="78"/>
      <c r="J19" s="78"/>
      <c r="K19" s="9"/>
      <c r="L19" s="9"/>
    </row>
    <row r="20" spans="1:22" ht="18" customHeight="1" x14ac:dyDescent="0.15">
      <c r="A20" s="9" t="s">
        <v>257</v>
      </c>
    </row>
    <row r="21" spans="1:22" ht="13.5" customHeight="1" x14ac:dyDescent="0.15">
      <c r="A21" s="9" t="s">
        <v>129</v>
      </c>
    </row>
    <row r="22" spans="1:22" s="17" customFormat="1" ht="20.100000000000001" customHeight="1" x14ac:dyDescent="0.15">
      <c r="A22" s="339" t="s">
        <v>43</v>
      </c>
      <c r="B22" s="340" t="s">
        <v>44</v>
      </c>
      <c r="C22" s="341" t="s">
        <v>45</v>
      </c>
      <c r="D22" s="342" t="s">
        <v>173</v>
      </c>
      <c r="E22" s="343" t="s">
        <v>36</v>
      </c>
      <c r="G22" s="18"/>
      <c r="H22" s="18"/>
      <c r="I22" s="18"/>
      <c r="J22" s="344"/>
    </row>
    <row r="23" spans="1:22" ht="20.100000000000001" customHeight="1" x14ac:dyDescent="0.15">
      <c r="A23" s="263">
        <v>434</v>
      </c>
      <c r="B23" s="226">
        <v>256</v>
      </c>
      <c r="C23" s="230">
        <v>10</v>
      </c>
      <c r="D23" s="284">
        <v>13</v>
      </c>
      <c r="E23" s="46">
        <f>SUM(A23:D23)</f>
        <v>713</v>
      </c>
      <c r="F23" s="345"/>
      <c r="G23" s="18"/>
      <c r="H23" s="18"/>
      <c r="I23" s="18"/>
      <c r="J23" s="14"/>
    </row>
    <row r="24" spans="1:22" ht="13.5" customHeight="1" x14ac:dyDescent="0.15">
      <c r="J24" s="14"/>
      <c r="N24" s="13"/>
      <c r="O24" s="7"/>
      <c r="P24" s="7"/>
      <c r="Q24" s="7"/>
      <c r="R24" s="7"/>
      <c r="S24" s="13"/>
      <c r="T24" s="18"/>
      <c r="U24" s="18"/>
      <c r="V24" s="18"/>
    </row>
    <row r="25" spans="1:22" ht="23.1" customHeight="1" x14ac:dyDescent="0.15">
      <c r="A25" s="312" t="s">
        <v>130</v>
      </c>
      <c r="B25" s="312"/>
      <c r="C25" s="312"/>
      <c r="D25" s="312"/>
      <c r="E25" s="312"/>
      <c r="F25" s="13"/>
      <c r="G25" s="13"/>
      <c r="H25" s="13"/>
      <c r="I25" s="13"/>
      <c r="J25" s="14"/>
    </row>
    <row r="26" spans="1:22" ht="30" customHeight="1" thickBot="1" x14ac:dyDescent="0.2">
      <c r="A26" s="243" t="s">
        <v>122</v>
      </c>
      <c r="B26" s="544" t="s">
        <v>123</v>
      </c>
      <c r="C26" s="600"/>
      <c r="D26" s="7"/>
      <c r="E26" s="7"/>
      <c r="F26" s="13"/>
      <c r="G26" s="13"/>
      <c r="H26" s="13"/>
      <c r="I26" s="13"/>
      <c r="J26" s="14"/>
    </row>
    <row r="27" spans="1:22" ht="20.100000000000001" customHeight="1" thickTop="1" x14ac:dyDescent="0.15">
      <c r="A27" s="216" t="s">
        <v>29</v>
      </c>
      <c r="B27" s="601">
        <v>9859</v>
      </c>
      <c r="C27" s="602"/>
      <c r="D27" s="346"/>
      <c r="E27" s="7"/>
      <c r="F27" s="13"/>
      <c r="G27" s="13"/>
      <c r="H27" s="13"/>
      <c r="I27" s="13"/>
      <c r="J27" s="14"/>
    </row>
    <row r="28" spans="1:22" ht="20.100000000000001" customHeight="1" x14ac:dyDescent="0.15">
      <c r="A28" s="35" t="s">
        <v>30</v>
      </c>
      <c r="B28" s="598">
        <v>20075</v>
      </c>
      <c r="C28" s="599"/>
      <c r="D28" s="346"/>
      <c r="F28" s="13"/>
      <c r="J28" s="347"/>
    </row>
    <row r="29" spans="1:22" ht="20.100000000000001" customHeight="1" x14ac:dyDescent="0.15">
      <c r="A29" s="35" t="s">
        <v>32</v>
      </c>
      <c r="B29" s="598">
        <v>3231</v>
      </c>
      <c r="C29" s="599"/>
      <c r="D29" s="346"/>
    </row>
    <row r="30" spans="1:22" ht="20.100000000000001" customHeight="1" x14ac:dyDescent="0.15">
      <c r="A30" s="35" t="s">
        <v>33</v>
      </c>
      <c r="B30" s="598">
        <v>5265</v>
      </c>
      <c r="C30" s="599"/>
      <c r="D30" s="346"/>
    </row>
    <row r="31" spans="1:22" ht="20.100000000000001" customHeight="1" x14ac:dyDescent="0.15">
      <c r="A31" s="35" t="s">
        <v>114</v>
      </c>
      <c r="B31" s="598">
        <v>755</v>
      </c>
      <c r="C31" s="599"/>
      <c r="D31" s="346"/>
    </row>
    <row r="32" spans="1:22" ht="20.100000000000001" customHeight="1" x14ac:dyDescent="0.15">
      <c r="A32" s="35" t="s">
        <v>106</v>
      </c>
      <c r="B32" s="598">
        <v>2972</v>
      </c>
      <c r="C32" s="599"/>
      <c r="D32" s="346"/>
    </row>
    <row r="33" spans="1:8" ht="20.100000000000001" customHeight="1" x14ac:dyDescent="0.15">
      <c r="A33" s="35" t="s">
        <v>115</v>
      </c>
      <c r="B33" s="598">
        <v>1737</v>
      </c>
      <c r="C33" s="599"/>
      <c r="D33" s="346"/>
    </row>
    <row r="34" spans="1:8" ht="20.100000000000001" customHeight="1" x14ac:dyDescent="0.15">
      <c r="A34" s="35" t="s">
        <v>107</v>
      </c>
      <c r="B34" s="598">
        <v>2596</v>
      </c>
      <c r="C34" s="599"/>
      <c r="D34" s="346"/>
    </row>
    <row r="35" spans="1:8" ht="20.100000000000001" customHeight="1" thickBot="1" x14ac:dyDescent="0.2">
      <c r="A35" s="306" t="s">
        <v>188</v>
      </c>
      <c r="B35" s="620">
        <v>3477</v>
      </c>
      <c r="C35" s="621"/>
      <c r="D35" s="346"/>
    </row>
    <row r="36" spans="1:8" ht="20.100000000000001" customHeight="1" thickTop="1" x14ac:dyDescent="0.15">
      <c r="A36" s="348" t="s">
        <v>36</v>
      </c>
      <c r="B36" s="622">
        <f>SUM(B27:C35)</f>
        <v>49967</v>
      </c>
      <c r="C36" s="623"/>
    </row>
    <row r="37" spans="1:8" ht="20.100000000000001" customHeight="1" x14ac:dyDescent="0.15">
      <c r="A37" s="16"/>
      <c r="B37" s="16"/>
      <c r="C37" s="16"/>
      <c r="D37" s="16"/>
      <c r="E37" s="16"/>
      <c r="F37" s="16"/>
      <c r="G37" s="16"/>
      <c r="H37" s="16"/>
    </row>
    <row r="38" spans="1:8" ht="24.95" customHeight="1" x14ac:dyDescent="0.15">
      <c r="A38" s="9" t="s">
        <v>258</v>
      </c>
    </row>
    <row r="39" spans="1:8" ht="24.95" customHeight="1" x14ac:dyDescent="0.15">
      <c r="A39" s="595" t="s">
        <v>177</v>
      </c>
      <c r="B39" s="595"/>
      <c r="C39" s="596" t="s">
        <v>178</v>
      </c>
      <c r="D39" s="597"/>
      <c r="E39" s="349">
        <v>111955</v>
      </c>
    </row>
    <row r="40" spans="1:8" ht="24.95" customHeight="1" x14ac:dyDescent="0.15">
      <c r="A40" s="616" t="s">
        <v>179</v>
      </c>
      <c r="B40" s="616"/>
      <c r="C40" s="618" t="s">
        <v>160</v>
      </c>
      <c r="D40" s="619"/>
      <c r="E40" s="350">
        <v>4493</v>
      </c>
    </row>
    <row r="41" spans="1:8" ht="24.95" customHeight="1" x14ac:dyDescent="0.15">
      <c r="A41" s="616"/>
      <c r="B41" s="616"/>
      <c r="C41" s="610" t="s">
        <v>84</v>
      </c>
      <c r="D41" s="611"/>
      <c r="E41" s="351">
        <v>3245</v>
      </c>
    </row>
    <row r="42" spans="1:8" ht="24.95" customHeight="1" x14ac:dyDescent="0.15">
      <c r="A42" s="616"/>
      <c r="B42" s="616"/>
      <c r="C42" s="610" t="s">
        <v>196</v>
      </c>
      <c r="D42" s="611"/>
      <c r="E42" s="605">
        <v>390</v>
      </c>
    </row>
    <row r="43" spans="1:8" ht="24.95" customHeight="1" x14ac:dyDescent="0.15">
      <c r="A43" s="616"/>
      <c r="B43" s="616"/>
      <c r="C43" s="610"/>
      <c r="D43" s="611"/>
      <c r="E43" s="606"/>
    </row>
    <row r="44" spans="1:8" ht="18" customHeight="1" x14ac:dyDescent="0.15">
      <c r="A44" s="616"/>
      <c r="B44" s="616"/>
      <c r="C44" s="612"/>
      <c r="D44" s="613"/>
      <c r="E44" s="607"/>
    </row>
    <row r="45" spans="1:8" ht="24.95" customHeight="1" thickBot="1" x14ac:dyDescent="0.2">
      <c r="A45" s="617"/>
      <c r="B45" s="617"/>
      <c r="C45" s="608" t="s">
        <v>36</v>
      </c>
      <c r="D45" s="609"/>
      <c r="E45" s="352">
        <f>SUM(E40:E44)</f>
        <v>8128</v>
      </c>
    </row>
    <row r="46" spans="1:8" ht="24.95" customHeight="1" thickTop="1" x14ac:dyDescent="0.15">
      <c r="A46" s="614" t="s">
        <v>180</v>
      </c>
      <c r="B46" s="614"/>
      <c r="C46" s="614"/>
      <c r="D46" s="615"/>
      <c r="E46" s="353">
        <f>E39+E45</f>
        <v>120083</v>
      </c>
    </row>
  </sheetData>
  <mergeCells count="23">
    <mergeCell ref="A46:D46"/>
    <mergeCell ref="B31:C31"/>
    <mergeCell ref="A40:B45"/>
    <mergeCell ref="C40:D40"/>
    <mergeCell ref="C41:D41"/>
    <mergeCell ref="B33:C33"/>
    <mergeCell ref="B35:C35"/>
    <mergeCell ref="B36:C36"/>
    <mergeCell ref="E42:E44"/>
    <mergeCell ref="C45:D45"/>
    <mergeCell ref="B29:C29"/>
    <mergeCell ref="C42:D44"/>
    <mergeCell ref="B32:C32"/>
    <mergeCell ref="B34:C34"/>
    <mergeCell ref="A2:A3"/>
    <mergeCell ref="B2:F2"/>
    <mergeCell ref="A39:B39"/>
    <mergeCell ref="C39:D39"/>
    <mergeCell ref="B30:C30"/>
    <mergeCell ref="B26:C26"/>
    <mergeCell ref="B27:C27"/>
    <mergeCell ref="B28:C28"/>
    <mergeCell ref="A17:I18"/>
  </mergeCells>
  <phoneticPr fontId="2"/>
  <pageMargins left="0.39370078740157483" right="0.39370078740157483" top="0.59055118110236227" bottom="0.59055118110236227" header="0.51181102362204722" footer="0.31496062992125984"/>
  <pageSetup paperSize="9" scale="88" orientation="portrait" r:id="rId1"/>
  <headerFooter alignWithMargins="0">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N40"/>
  <sheetViews>
    <sheetView zoomScaleNormal="100" workbookViewId="0"/>
  </sheetViews>
  <sheetFormatPr defaultRowHeight="13.5" x14ac:dyDescent="0.15"/>
  <cols>
    <col min="1" max="3" width="9" style="9"/>
    <col min="4" max="4" width="10" style="9" bestFit="1" customWidth="1"/>
    <col min="5" max="5" width="11.375" style="9" bestFit="1" customWidth="1"/>
    <col min="6" max="6" width="9.125" style="9" bestFit="1" customWidth="1"/>
    <col min="7" max="16384" width="9" style="9"/>
  </cols>
  <sheetData>
    <row r="1" spans="1:14" ht="20.100000000000001" customHeight="1" x14ac:dyDescent="0.15">
      <c r="A1" s="9" t="s">
        <v>259</v>
      </c>
      <c r="E1" s="10"/>
      <c r="F1" s="10"/>
      <c r="G1" s="10"/>
    </row>
    <row r="2" spans="1:14" s="10" customFormat="1" ht="20.100000000000001" customHeight="1" x14ac:dyDescent="0.15">
      <c r="A2" s="37"/>
      <c r="B2" s="34" t="s">
        <v>184</v>
      </c>
      <c r="C2" s="11" t="s">
        <v>185</v>
      </c>
      <c r="D2" s="11" t="s">
        <v>36</v>
      </c>
    </row>
    <row r="3" spans="1:14" ht="20.100000000000001" customHeight="1" x14ac:dyDescent="0.15">
      <c r="A3" s="35" t="s">
        <v>29</v>
      </c>
      <c r="B3" s="40">
        <v>38358</v>
      </c>
      <c r="C3" s="46">
        <v>1911</v>
      </c>
      <c r="D3" s="46">
        <f t="shared" ref="D3:D10" si="0">SUM(B3:C3)</f>
        <v>40269</v>
      </c>
    </row>
    <row r="4" spans="1:14" ht="20.100000000000001" customHeight="1" x14ac:dyDescent="0.15">
      <c r="A4" s="35" t="s">
        <v>30</v>
      </c>
      <c r="B4" s="40">
        <v>16412</v>
      </c>
      <c r="C4" s="46">
        <f>397+270</f>
        <v>667</v>
      </c>
      <c r="D4" s="46">
        <f t="shared" si="0"/>
        <v>17079</v>
      </c>
    </row>
    <row r="5" spans="1:14" ht="20.100000000000001" customHeight="1" x14ac:dyDescent="0.15">
      <c r="A5" s="35" t="s">
        <v>32</v>
      </c>
      <c r="B5" s="40">
        <v>942</v>
      </c>
      <c r="C5" s="46"/>
      <c r="D5" s="46">
        <f t="shared" si="0"/>
        <v>942</v>
      </c>
    </row>
    <row r="6" spans="1:14" ht="20.100000000000001" customHeight="1" x14ac:dyDescent="0.15">
      <c r="A6" s="35" t="s">
        <v>114</v>
      </c>
      <c r="B6" s="40">
        <v>729</v>
      </c>
      <c r="C6" s="46"/>
      <c r="D6" s="46">
        <f t="shared" si="0"/>
        <v>729</v>
      </c>
    </row>
    <row r="7" spans="1:14" ht="20.100000000000001" customHeight="1" x14ac:dyDescent="0.15">
      <c r="A7" s="35" t="s">
        <v>106</v>
      </c>
      <c r="B7" s="40">
        <v>526</v>
      </c>
      <c r="C7" s="46"/>
      <c r="D7" s="46">
        <f t="shared" si="0"/>
        <v>526</v>
      </c>
    </row>
    <row r="8" spans="1:14" ht="20.100000000000001" customHeight="1" x14ac:dyDescent="0.15">
      <c r="A8" s="35" t="s">
        <v>115</v>
      </c>
      <c r="B8" s="40">
        <v>1254</v>
      </c>
      <c r="C8" s="46"/>
      <c r="D8" s="46">
        <f t="shared" si="0"/>
        <v>1254</v>
      </c>
    </row>
    <row r="9" spans="1:14" ht="20.100000000000001" customHeight="1" x14ac:dyDescent="0.15">
      <c r="A9" s="306" t="s">
        <v>107</v>
      </c>
      <c r="B9" s="262">
        <v>554</v>
      </c>
      <c r="C9" s="307"/>
      <c r="D9" s="307">
        <f t="shared" si="0"/>
        <v>554</v>
      </c>
    </row>
    <row r="10" spans="1:14" ht="20.100000000000001" customHeight="1" thickBot="1" x14ac:dyDescent="0.2">
      <c r="A10" s="306" t="s">
        <v>188</v>
      </c>
      <c r="B10" s="262">
        <v>3611</v>
      </c>
      <c r="C10" s="307"/>
      <c r="D10" s="307">
        <f t="shared" si="0"/>
        <v>3611</v>
      </c>
    </row>
    <row r="11" spans="1:14" ht="20.100000000000001" customHeight="1" thickTop="1" x14ac:dyDescent="0.15">
      <c r="A11" s="36" t="s">
        <v>36</v>
      </c>
      <c r="B11" s="41">
        <f>SUM(B3:B10)</f>
        <v>62386</v>
      </c>
      <c r="C11" s="42">
        <f>SUM(C3:C10)</f>
        <v>2578</v>
      </c>
      <c r="D11" s="42">
        <f>SUM(D3:D10)</f>
        <v>64964</v>
      </c>
    </row>
    <row r="12" spans="1:14" ht="13.5" customHeight="1" x14ac:dyDescent="0.15">
      <c r="A12" s="30"/>
      <c r="B12" s="30"/>
      <c r="C12" s="30"/>
      <c r="D12" s="30"/>
    </row>
    <row r="13" spans="1:14" ht="19.5" customHeight="1" x14ac:dyDescent="0.15">
      <c r="A13" s="559" t="s">
        <v>260</v>
      </c>
      <c r="B13" s="559"/>
      <c r="C13" s="559"/>
      <c r="D13" s="559"/>
    </row>
    <row r="14" spans="1:14" ht="19.5" customHeight="1" x14ac:dyDescent="0.15">
      <c r="A14" s="85"/>
      <c r="B14" s="559" t="s">
        <v>94</v>
      </c>
      <c r="C14" s="559"/>
      <c r="D14" s="308">
        <v>4</v>
      </c>
    </row>
    <row r="15" spans="1:14" ht="12.95" customHeight="1" x14ac:dyDescent="0.15">
      <c r="A15" s="85"/>
      <c r="B15" s="85"/>
      <c r="C15" s="85"/>
      <c r="D15" s="85"/>
      <c r="K15" s="15"/>
      <c r="L15" s="15"/>
      <c r="M15" s="15"/>
      <c r="N15" s="15"/>
    </row>
    <row r="16" spans="1:14" ht="19.5" customHeight="1" x14ac:dyDescent="0.15">
      <c r="A16" s="85" t="s">
        <v>281</v>
      </c>
      <c r="B16" s="85"/>
      <c r="C16" s="85"/>
      <c r="D16" s="85"/>
      <c r="K16" s="85"/>
      <c r="L16" s="85"/>
      <c r="M16" s="85"/>
      <c r="N16" s="85"/>
    </row>
    <row r="17" spans="1:14" ht="19.5" customHeight="1" x14ac:dyDescent="0.15">
      <c r="B17" s="559" t="s">
        <v>94</v>
      </c>
      <c r="C17" s="559"/>
      <c r="D17" s="79">
        <v>2378</v>
      </c>
      <c r="K17" s="10"/>
      <c r="L17" s="10"/>
      <c r="M17" s="15"/>
      <c r="N17" s="15"/>
    </row>
    <row r="18" spans="1:14" ht="19.5" customHeight="1" x14ac:dyDescent="0.15">
      <c r="B18" s="559" t="s">
        <v>95</v>
      </c>
      <c r="C18" s="559"/>
      <c r="D18" s="79">
        <v>1722</v>
      </c>
      <c r="K18" s="15"/>
      <c r="L18" s="15"/>
      <c r="M18" s="15"/>
      <c r="N18" s="15"/>
    </row>
    <row r="19" spans="1:14" ht="19.5" customHeight="1" x14ac:dyDescent="0.15">
      <c r="B19" s="559" t="s">
        <v>105</v>
      </c>
      <c r="C19" s="559"/>
      <c r="D19" s="79">
        <v>427</v>
      </c>
      <c r="K19" s="15"/>
      <c r="L19" s="15"/>
      <c r="M19" s="15"/>
      <c r="N19" s="15"/>
    </row>
    <row r="20" spans="1:14" ht="19.5" customHeight="1" x14ac:dyDescent="0.15">
      <c r="B20" s="559" t="s">
        <v>136</v>
      </c>
      <c r="C20" s="559"/>
      <c r="D20" s="79">
        <v>979</v>
      </c>
    </row>
    <row r="21" spans="1:14" ht="12.95" customHeight="1" x14ac:dyDescent="0.15">
      <c r="A21" s="85"/>
      <c r="C21" s="10"/>
      <c r="E21" s="12"/>
    </row>
    <row r="22" spans="1:14" ht="19.5" customHeight="1" x14ac:dyDescent="0.15">
      <c r="A22" s="9" t="s">
        <v>261</v>
      </c>
    </row>
    <row r="23" spans="1:14" ht="19.5" customHeight="1" x14ac:dyDescent="0.15">
      <c r="B23" s="559" t="s">
        <v>224</v>
      </c>
      <c r="C23" s="559"/>
      <c r="D23" s="79">
        <v>159</v>
      </c>
    </row>
    <row r="24" spans="1:14" ht="19.5" customHeight="1" x14ac:dyDescent="0.15">
      <c r="B24" s="559" t="s">
        <v>95</v>
      </c>
      <c r="C24" s="559"/>
      <c r="D24" s="79">
        <v>26</v>
      </c>
    </row>
    <row r="25" spans="1:14" ht="19.5" customHeight="1" x14ac:dyDescent="0.15">
      <c r="B25" s="559" t="s">
        <v>279</v>
      </c>
      <c r="C25" s="559"/>
      <c r="D25" s="79">
        <v>10</v>
      </c>
    </row>
    <row r="26" spans="1:14" ht="19.5" customHeight="1" x14ac:dyDescent="0.15">
      <c r="B26" s="559" t="s">
        <v>118</v>
      </c>
      <c r="C26" s="559"/>
      <c r="D26" s="79">
        <v>0</v>
      </c>
    </row>
    <row r="27" spans="1:14" ht="19.5" customHeight="1" x14ac:dyDescent="0.15">
      <c r="B27" s="559" t="s">
        <v>280</v>
      </c>
      <c r="C27" s="559"/>
      <c r="D27" s="79">
        <v>0</v>
      </c>
    </row>
    <row r="28" spans="1:14" ht="12.95" customHeight="1" x14ac:dyDescent="0.15">
      <c r="B28" s="39"/>
      <c r="E28" s="29"/>
    </row>
    <row r="29" spans="1:14" ht="19.5" customHeight="1" x14ac:dyDescent="0.15">
      <c r="A29" s="9" t="s">
        <v>262</v>
      </c>
      <c r="E29" s="29"/>
    </row>
    <row r="30" spans="1:14" ht="19.5" customHeight="1" x14ac:dyDescent="0.15">
      <c r="B30" s="559" t="s">
        <v>224</v>
      </c>
      <c r="C30" s="559"/>
      <c r="D30" s="79">
        <v>118</v>
      </c>
    </row>
    <row r="31" spans="1:14" ht="12.95" customHeight="1" x14ac:dyDescent="0.15">
      <c r="C31" s="10"/>
      <c r="E31" s="12"/>
    </row>
    <row r="32" spans="1:14" ht="19.5" customHeight="1" x14ac:dyDescent="0.15">
      <c r="A32" s="9" t="s">
        <v>333</v>
      </c>
      <c r="B32" s="309"/>
      <c r="C32" s="309"/>
      <c r="D32" s="310"/>
      <c r="E32" s="14"/>
    </row>
    <row r="33" spans="1:5" ht="19.5" customHeight="1" x14ac:dyDescent="0.15">
      <c r="A33" s="13"/>
      <c r="B33" s="559" t="s">
        <v>94</v>
      </c>
      <c r="C33" s="559"/>
      <c r="D33" s="79">
        <v>19</v>
      </c>
    </row>
    <row r="34" spans="1:5" ht="19.5" customHeight="1" x14ac:dyDescent="0.15">
      <c r="A34" s="8"/>
      <c r="B34" s="559" t="s">
        <v>95</v>
      </c>
      <c r="C34" s="559"/>
      <c r="D34" s="79">
        <v>39</v>
      </c>
    </row>
    <row r="35" spans="1:5" ht="12.95" customHeight="1" x14ac:dyDescent="0.15">
      <c r="A35" s="8"/>
      <c r="B35" s="10"/>
      <c r="C35" s="10"/>
      <c r="D35" s="27"/>
      <c r="E35" s="28"/>
    </row>
    <row r="36" spans="1:5" ht="19.5" customHeight="1" x14ac:dyDescent="0.15">
      <c r="A36" s="9" t="s">
        <v>282</v>
      </c>
      <c r="E36" s="29"/>
    </row>
    <row r="37" spans="1:5" ht="19.5" customHeight="1" x14ac:dyDescent="0.15">
      <c r="B37" s="559" t="s">
        <v>224</v>
      </c>
      <c r="C37" s="559"/>
      <c r="D37" s="79">
        <v>1</v>
      </c>
    </row>
    <row r="39" spans="1:5" ht="19.5" hidden="1" customHeight="1" x14ac:dyDescent="0.15">
      <c r="A39" s="9" t="s">
        <v>278</v>
      </c>
      <c r="E39" s="29"/>
    </row>
    <row r="40" spans="1:5" ht="19.5" hidden="1" customHeight="1" x14ac:dyDescent="0.15">
      <c r="B40" s="559" t="s">
        <v>224</v>
      </c>
      <c r="C40" s="559"/>
      <c r="D40" s="79">
        <v>0</v>
      </c>
    </row>
  </sheetData>
  <mergeCells count="16">
    <mergeCell ref="B18:C18"/>
    <mergeCell ref="B19:C19"/>
    <mergeCell ref="B33:C33"/>
    <mergeCell ref="A13:D13"/>
    <mergeCell ref="B14:C14"/>
    <mergeCell ref="B20:C20"/>
    <mergeCell ref="B17:C17"/>
    <mergeCell ref="B26:C26"/>
    <mergeCell ref="B37:C37"/>
    <mergeCell ref="B40:C40"/>
    <mergeCell ref="B34:C34"/>
    <mergeCell ref="B23:C23"/>
    <mergeCell ref="B30:C30"/>
    <mergeCell ref="B24:C24"/>
    <mergeCell ref="B25:C25"/>
    <mergeCell ref="B27:C27"/>
  </mergeCells>
  <phoneticPr fontId="2"/>
  <pageMargins left="0.78740157480314965" right="0.98425196850393704" top="0.98425196850393704" bottom="0.98425196850393704" header="0.51181102362204722" footer="0.51181102362204722"/>
  <pageSetup paperSize="9" orientation="portrait" r:id="rId1"/>
  <headerFooter alignWithMargins="0">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20"/>
  <sheetViews>
    <sheetView zoomScaleNormal="100" workbookViewId="0"/>
  </sheetViews>
  <sheetFormatPr defaultRowHeight="13.5" x14ac:dyDescent="0.15"/>
  <cols>
    <col min="1" max="3" width="9" style="31"/>
    <col min="4" max="6" width="12.875" style="31" customWidth="1"/>
    <col min="7" max="16384" width="9" style="31"/>
  </cols>
  <sheetData>
    <row r="1" spans="1:9" s="9" customFormat="1" ht="19.5" customHeight="1" x14ac:dyDescent="0.15">
      <c r="A1" s="9" t="s">
        <v>604</v>
      </c>
      <c r="B1" s="85"/>
      <c r="C1" s="85"/>
      <c r="D1" s="85"/>
    </row>
    <row r="2" spans="1:9" s="9" customFormat="1" ht="19.5" customHeight="1" x14ac:dyDescent="0.15">
      <c r="A2" s="85"/>
      <c r="B2" s="559" t="s">
        <v>334</v>
      </c>
      <c r="C2" s="559"/>
      <c r="D2" s="12">
        <v>37</v>
      </c>
    </row>
    <row r="3" spans="1:9" s="9" customFormat="1" ht="19.5" customHeight="1" x14ac:dyDescent="0.15">
      <c r="B3" s="559" t="s">
        <v>181</v>
      </c>
      <c r="C3" s="559"/>
      <c r="D3" s="12">
        <v>471</v>
      </c>
    </row>
    <row r="4" spans="1:9" s="9" customFormat="1" x14ac:dyDescent="0.15">
      <c r="B4" s="39"/>
    </row>
    <row r="5" spans="1:9" s="9" customFormat="1" ht="22.5" customHeight="1" x14ac:dyDescent="0.15">
      <c r="A5" s="9" t="s">
        <v>605</v>
      </c>
      <c r="B5" s="15"/>
      <c r="C5" s="15"/>
      <c r="D5" s="15"/>
    </row>
    <row r="6" spans="1:9" s="9" customFormat="1" ht="24.75" customHeight="1" thickBot="1" x14ac:dyDescent="0.2">
      <c r="A6" s="15"/>
      <c r="B6" s="630" t="s">
        <v>238</v>
      </c>
      <c r="C6" s="631"/>
      <c r="D6" s="296" t="s">
        <v>239</v>
      </c>
      <c r="E6" s="297" t="s">
        <v>208</v>
      </c>
      <c r="F6" s="298" t="s">
        <v>117</v>
      </c>
    </row>
    <row r="7" spans="1:9" s="9" customFormat="1" ht="24.75" customHeight="1" thickTop="1" x14ac:dyDescent="0.15">
      <c r="B7" s="626" t="s">
        <v>326</v>
      </c>
      <c r="C7" s="627"/>
      <c r="D7" s="299">
        <v>1587387</v>
      </c>
      <c r="E7" s="300">
        <v>33169</v>
      </c>
      <c r="F7" s="301" t="s">
        <v>13</v>
      </c>
      <c r="H7" s="302"/>
    </row>
    <row r="8" spans="1:9" s="9" customFormat="1" ht="24.75" customHeight="1" x14ac:dyDescent="0.15">
      <c r="B8" s="624" t="s">
        <v>209</v>
      </c>
      <c r="C8" s="625"/>
      <c r="D8" s="299">
        <v>53</v>
      </c>
      <c r="E8" s="300">
        <v>689</v>
      </c>
      <c r="F8" s="303">
        <v>1766</v>
      </c>
      <c r="H8" s="302"/>
      <c r="I8" s="75"/>
    </row>
    <row r="9" spans="1:9" s="9" customFormat="1" ht="24.75" customHeight="1" x14ac:dyDescent="0.15">
      <c r="A9" s="15"/>
      <c r="B9" s="624" t="s">
        <v>210</v>
      </c>
      <c r="C9" s="625"/>
      <c r="D9" s="299">
        <v>1661737</v>
      </c>
      <c r="E9" s="300">
        <v>43978</v>
      </c>
      <c r="F9" s="303">
        <v>670797</v>
      </c>
      <c r="G9" s="15"/>
      <c r="H9" s="302"/>
      <c r="I9" s="75"/>
    </row>
    <row r="10" spans="1:9" s="9" customFormat="1" ht="24.75" customHeight="1" x14ac:dyDescent="0.15">
      <c r="B10" s="624" t="s">
        <v>211</v>
      </c>
      <c r="C10" s="625"/>
      <c r="D10" s="299">
        <v>89838</v>
      </c>
      <c r="E10" s="300">
        <v>7844</v>
      </c>
      <c r="F10" s="303">
        <v>21900</v>
      </c>
      <c r="H10" s="302"/>
      <c r="I10" s="75"/>
    </row>
    <row r="11" spans="1:9" s="9" customFormat="1" ht="24.75" customHeight="1" x14ac:dyDescent="0.15">
      <c r="B11" s="624" t="s">
        <v>28</v>
      </c>
      <c r="C11" s="625"/>
      <c r="D11" s="299">
        <v>9426</v>
      </c>
      <c r="E11" s="300">
        <v>990</v>
      </c>
      <c r="F11" s="303">
        <v>5292</v>
      </c>
      <c r="H11" s="302"/>
      <c r="I11" s="75"/>
    </row>
    <row r="12" spans="1:9" s="9" customFormat="1" ht="24.75" customHeight="1" x14ac:dyDescent="0.15">
      <c r="B12" s="624" t="s">
        <v>27</v>
      </c>
      <c r="C12" s="625"/>
      <c r="D12" s="299">
        <v>12393</v>
      </c>
      <c r="E12" s="300">
        <v>1499</v>
      </c>
      <c r="F12" s="303">
        <v>5998</v>
      </c>
      <c r="H12" s="302"/>
      <c r="I12" s="75"/>
    </row>
    <row r="13" spans="1:9" s="9" customFormat="1" ht="24.75" customHeight="1" x14ac:dyDescent="0.15">
      <c r="B13" s="624" t="s">
        <v>212</v>
      </c>
      <c r="C13" s="625"/>
      <c r="D13" s="299">
        <v>263045</v>
      </c>
      <c r="E13" s="300">
        <v>22961</v>
      </c>
      <c r="F13" s="303">
        <v>60470</v>
      </c>
      <c r="H13" s="302"/>
      <c r="I13" s="75"/>
    </row>
    <row r="14" spans="1:9" s="9" customFormat="1" ht="24.75" customHeight="1" x14ac:dyDescent="0.15">
      <c r="B14" s="624" t="s">
        <v>213</v>
      </c>
      <c r="C14" s="625"/>
      <c r="D14" s="299">
        <v>1505011</v>
      </c>
      <c r="E14" s="300">
        <v>95301</v>
      </c>
      <c r="F14" s="303">
        <v>96030</v>
      </c>
      <c r="H14" s="302"/>
      <c r="I14" s="75"/>
    </row>
    <row r="15" spans="1:9" s="9" customFormat="1" ht="24.75" customHeight="1" x14ac:dyDescent="0.15">
      <c r="B15" s="624" t="s">
        <v>214</v>
      </c>
      <c r="C15" s="625"/>
      <c r="D15" s="299">
        <v>3546</v>
      </c>
      <c r="E15" s="300">
        <v>82</v>
      </c>
      <c r="F15" s="303">
        <v>728</v>
      </c>
      <c r="H15" s="302"/>
      <c r="I15" s="75"/>
    </row>
    <row r="16" spans="1:9" s="9" customFormat="1" ht="24.75" customHeight="1" x14ac:dyDescent="0.15">
      <c r="B16" s="624" t="s">
        <v>215</v>
      </c>
      <c r="C16" s="625"/>
      <c r="D16" s="299">
        <v>11369</v>
      </c>
      <c r="E16" s="300">
        <v>844</v>
      </c>
      <c r="F16" s="303">
        <v>1447</v>
      </c>
      <c r="H16" s="302"/>
      <c r="I16" s="75"/>
    </row>
    <row r="17" spans="2:9" s="9" customFormat="1" ht="24.75" customHeight="1" x14ac:dyDescent="0.15">
      <c r="B17" s="624" t="s">
        <v>216</v>
      </c>
      <c r="C17" s="625"/>
      <c r="D17" s="299">
        <v>175932</v>
      </c>
      <c r="E17" s="300">
        <v>9961</v>
      </c>
      <c r="F17" s="303">
        <v>7324</v>
      </c>
      <c r="H17" s="302"/>
      <c r="I17" s="75"/>
    </row>
    <row r="18" spans="2:9" s="9" customFormat="1" ht="24.75" customHeight="1" x14ac:dyDescent="0.15">
      <c r="B18" s="628" t="s">
        <v>217</v>
      </c>
      <c r="C18" s="629"/>
      <c r="D18" s="299">
        <v>4477</v>
      </c>
      <c r="E18" s="300">
        <v>169</v>
      </c>
      <c r="F18" s="303">
        <v>1416</v>
      </c>
      <c r="H18" s="302"/>
      <c r="I18" s="75"/>
    </row>
    <row r="19" spans="2:9" s="9" customFormat="1" ht="24.75" hidden="1" customHeight="1" x14ac:dyDescent="0.15">
      <c r="B19" s="624" t="s">
        <v>218</v>
      </c>
      <c r="C19" s="625"/>
      <c r="D19" s="299"/>
      <c r="E19" s="300">
        <v>6950</v>
      </c>
      <c r="F19" s="303"/>
      <c r="H19" s="302"/>
      <c r="I19" s="75"/>
    </row>
    <row r="20" spans="2:9" s="9" customFormat="1" ht="24.75" customHeight="1" x14ac:dyDescent="0.15">
      <c r="B20" s="628" t="s">
        <v>219</v>
      </c>
      <c r="C20" s="629"/>
      <c r="D20" s="299">
        <v>709</v>
      </c>
      <c r="E20" s="304" t="s">
        <v>13</v>
      </c>
      <c r="F20" s="303">
        <v>26</v>
      </c>
      <c r="H20" s="305"/>
      <c r="I20" s="75"/>
    </row>
  </sheetData>
  <mergeCells count="17">
    <mergeCell ref="B20:C20"/>
    <mergeCell ref="B6:C6"/>
    <mergeCell ref="B8:C8"/>
    <mergeCell ref="B9:C9"/>
    <mergeCell ref="B10:C10"/>
    <mergeCell ref="B11:C11"/>
    <mergeCell ref="B12:C12"/>
    <mergeCell ref="B13:C13"/>
    <mergeCell ref="B18:C18"/>
    <mergeCell ref="B19:C19"/>
    <mergeCell ref="B16:C16"/>
    <mergeCell ref="B17:C17"/>
    <mergeCell ref="B2:C2"/>
    <mergeCell ref="B3:C3"/>
    <mergeCell ref="B14:C14"/>
    <mergeCell ref="B15:C15"/>
    <mergeCell ref="B7:C7"/>
  </mergeCells>
  <phoneticPr fontId="2"/>
  <pageMargins left="0.78700000000000003" right="0.78700000000000003" top="0.98399999999999999" bottom="0.98399999999999999" header="0.51200000000000001" footer="0.51200000000000001"/>
  <pageSetup paperSize="9" orientation="portrait" r:id="rId1"/>
  <headerFooter alignWithMargins="0">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31"/>
  <sheetViews>
    <sheetView zoomScaleNormal="100" workbookViewId="0">
      <selection sqref="A1:B1"/>
    </sheetView>
  </sheetViews>
  <sheetFormatPr defaultColWidth="8.5" defaultRowHeight="13.5" x14ac:dyDescent="0.15"/>
  <cols>
    <col min="1" max="12" width="10.625" style="9" customWidth="1"/>
    <col min="13" max="16384" width="8.5" style="9"/>
  </cols>
  <sheetData>
    <row r="1" spans="1:10" ht="20.100000000000001" customHeight="1" x14ac:dyDescent="0.15">
      <c r="A1" s="559" t="s">
        <v>606</v>
      </c>
      <c r="B1" s="559"/>
    </row>
    <row r="2" spans="1:10" ht="20.100000000000001" customHeight="1" x14ac:dyDescent="0.15">
      <c r="A2" s="9" t="s">
        <v>73</v>
      </c>
    </row>
    <row r="3" spans="1:10" ht="27" customHeight="1" x14ac:dyDescent="0.15">
      <c r="A3" s="571"/>
      <c r="B3" s="533" t="s">
        <v>79</v>
      </c>
      <c r="C3" s="533"/>
      <c r="D3" s="581"/>
      <c r="E3" s="529" t="s">
        <v>80</v>
      </c>
      <c r="F3" s="530"/>
      <c r="G3" s="531"/>
      <c r="H3" s="643" t="s">
        <v>74</v>
      </c>
    </row>
    <row r="4" spans="1:10" ht="27" customHeight="1" thickBot="1" x14ac:dyDescent="0.2">
      <c r="A4" s="572"/>
      <c r="B4" s="241" t="s">
        <v>46</v>
      </c>
      <c r="C4" s="242" t="s">
        <v>47</v>
      </c>
      <c r="D4" s="243" t="s">
        <v>36</v>
      </c>
      <c r="E4" s="244" t="s">
        <v>46</v>
      </c>
      <c r="F4" s="245" t="s">
        <v>47</v>
      </c>
      <c r="G4" s="246" t="s">
        <v>36</v>
      </c>
      <c r="H4" s="644"/>
    </row>
    <row r="5" spans="1:10" ht="27" customHeight="1" thickTop="1" x14ac:dyDescent="0.15">
      <c r="A5" s="216" t="s">
        <v>29</v>
      </c>
      <c r="B5" s="247">
        <v>25785</v>
      </c>
      <c r="C5" s="217">
        <v>3480</v>
      </c>
      <c r="D5" s="248">
        <f>SUM(B5:C5)</f>
        <v>29265</v>
      </c>
      <c r="E5" s="249">
        <v>27594</v>
      </c>
      <c r="F5" s="250">
        <v>3604</v>
      </c>
      <c r="G5" s="251">
        <f t="shared" ref="G5:G14" si="0">SUM(E5:F5)</f>
        <v>31198</v>
      </c>
      <c r="H5" s="252">
        <f>23838+2450</f>
        <v>26288</v>
      </c>
    </row>
    <row r="6" spans="1:10" ht="27" customHeight="1" x14ac:dyDescent="0.15">
      <c r="A6" s="223" t="s">
        <v>30</v>
      </c>
      <c r="B6" s="253">
        <v>11122</v>
      </c>
      <c r="C6" s="230">
        <v>2044</v>
      </c>
      <c r="D6" s="254">
        <f t="shared" ref="D6:D14" si="1">SUM(B6:C6)</f>
        <v>13166</v>
      </c>
      <c r="E6" s="255">
        <v>12170</v>
      </c>
      <c r="F6" s="40">
        <v>2145</v>
      </c>
      <c r="G6" s="251">
        <f t="shared" si="0"/>
        <v>14315</v>
      </c>
      <c r="H6" s="231">
        <f>11185+1685</f>
        <v>12870</v>
      </c>
    </row>
    <row r="7" spans="1:10" ht="27" customHeight="1" x14ac:dyDescent="0.15">
      <c r="A7" s="223" t="s">
        <v>32</v>
      </c>
      <c r="B7" s="253">
        <v>3245</v>
      </c>
      <c r="C7" s="230">
        <v>1229</v>
      </c>
      <c r="D7" s="254">
        <f t="shared" si="1"/>
        <v>4474</v>
      </c>
      <c r="E7" s="256">
        <v>3423</v>
      </c>
      <c r="F7" s="40">
        <v>1307</v>
      </c>
      <c r="G7" s="251">
        <f t="shared" si="0"/>
        <v>4730</v>
      </c>
      <c r="H7" s="231">
        <f>2247+957</f>
        <v>3204</v>
      </c>
    </row>
    <row r="8" spans="1:10" ht="27" customHeight="1" x14ac:dyDescent="0.15">
      <c r="A8" s="223" t="s">
        <v>33</v>
      </c>
      <c r="B8" s="253">
        <v>2249</v>
      </c>
      <c r="C8" s="230">
        <v>878</v>
      </c>
      <c r="D8" s="254">
        <f t="shared" si="1"/>
        <v>3127</v>
      </c>
      <c r="E8" s="256">
        <v>2346</v>
      </c>
      <c r="F8" s="40">
        <v>930</v>
      </c>
      <c r="G8" s="251">
        <f t="shared" si="0"/>
        <v>3276</v>
      </c>
      <c r="H8" s="231">
        <f>449+445</f>
        <v>894</v>
      </c>
    </row>
    <row r="9" spans="1:10" ht="27" customHeight="1" x14ac:dyDescent="0.15">
      <c r="A9" s="257" t="s">
        <v>114</v>
      </c>
      <c r="B9" s="258">
        <v>615</v>
      </c>
      <c r="C9" s="259">
        <v>218</v>
      </c>
      <c r="D9" s="260">
        <f t="shared" si="1"/>
        <v>833</v>
      </c>
      <c r="E9" s="261">
        <v>705</v>
      </c>
      <c r="F9" s="262">
        <v>236</v>
      </c>
      <c r="G9" s="263">
        <f t="shared" si="0"/>
        <v>941</v>
      </c>
      <c r="H9" s="229">
        <f>360+3</f>
        <v>363</v>
      </c>
    </row>
    <row r="10" spans="1:10" ht="27" customHeight="1" x14ac:dyDescent="0.15">
      <c r="A10" s="264" t="s">
        <v>106</v>
      </c>
      <c r="B10" s="258">
        <v>1197</v>
      </c>
      <c r="C10" s="259">
        <v>598</v>
      </c>
      <c r="D10" s="254">
        <f t="shared" si="1"/>
        <v>1795</v>
      </c>
      <c r="E10" s="261">
        <v>1313</v>
      </c>
      <c r="F10" s="262">
        <v>625</v>
      </c>
      <c r="G10" s="263">
        <f t="shared" si="0"/>
        <v>1938</v>
      </c>
      <c r="H10" s="229">
        <f>1161+281</f>
        <v>1442</v>
      </c>
    </row>
    <row r="11" spans="1:10" ht="27" customHeight="1" x14ac:dyDescent="0.15">
      <c r="A11" s="257" t="s">
        <v>115</v>
      </c>
      <c r="B11" s="258">
        <v>1172</v>
      </c>
      <c r="C11" s="259">
        <v>572</v>
      </c>
      <c r="D11" s="260">
        <f t="shared" si="1"/>
        <v>1744</v>
      </c>
      <c r="E11" s="261">
        <v>1478</v>
      </c>
      <c r="F11" s="262">
        <v>666</v>
      </c>
      <c r="G11" s="265">
        <f t="shared" si="0"/>
        <v>2144</v>
      </c>
      <c r="H11" s="229">
        <f>1217+206</f>
        <v>1423</v>
      </c>
    </row>
    <row r="12" spans="1:10" ht="27" customHeight="1" x14ac:dyDescent="0.15">
      <c r="A12" s="264" t="s">
        <v>107</v>
      </c>
      <c r="B12" s="258">
        <v>1919</v>
      </c>
      <c r="C12" s="259">
        <v>619</v>
      </c>
      <c r="D12" s="260">
        <f t="shared" si="1"/>
        <v>2538</v>
      </c>
      <c r="E12" s="261">
        <v>2249</v>
      </c>
      <c r="F12" s="262">
        <v>673</v>
      </c>
      <c r="G12" s="263">
        <f t="shared" si="0"/>
        <v>2922</v>
      </c>
      <c r="H12" s="229">
        <f>2675+413</f>
        <v>3088</v>
      </c>
    </row>
    <row r="13" spans="1:10" ht="27" customHeight="1" x14ac:dyDescent="0.15">
      <c r="A13" s="223" t="s">
        <v>9</v>
      </c>
      <c r="B13" s="253">
        <f>4972+81+100</f>
        <v>5153</v>
      </c>
      <c r="C13" s="230">
        <f>3202+6+113</f>
        <v>3321</v>
      </c>
      <c r="D13" s="254">
        <f>SUM(B13:C13)</f>
        <v>8474</v>
      </c>
      <c r="E13" s="256">
        <f>4986+82+101</f>
        <v>5169</v>
      </c>
      <c r="F13" s="40">
        <f>3203+8+113</f>
        <v>3324</v>
      </c>
      <c r="G13" s="251">
        <f>SUM(E13:F13)</f>
        <v>8493</v>
      </c>
      <c r="H13" s="231">
        <f>15945+7827+29+5+77+67</f>
        <v>23950</v>
      </c>
    </row>
    <row r="14" spans="1:10" ht="27" customHeight="1" thickBot="1" x14ac:dyDescent="0.2">
      <c r="A14" s="232" t="s">
        <v>188</v>
      </c>
      <c r="B14" s="266">
        <v>4203</v>
      </c>
      <c r="C14" s="267">
        <v>1413</v>
      </c>
      <c r="D14" s="268">
        <f t="shared" si="1"/>
        <v>5616</v>
      </c>
      <c r="E14" s="269">
        <v>4879</v>
      </c>
      <c r="F14" s="270">
        <v>1504</v>
      </c>
      <c r="G14" s="271">
        <f t="shared" si="0"/>
        <v>6383</v>
      </c>
      <c r="H14" s="272">
        <f>2492+455</f>
        <v>2947</v>
      </c>
    </row>
    <row r="15" spans="1:10" ht="27" customHeight="1" thickTop="1" x14ac:dyDescent="0.15">
      <c r="A15" s="216" t="s">
        <v>36</v>
      </c>
      <c r="B15" s="247">
        <f t="shared" ref="B15:H15" si="2">SUM(B5:B14)</f>
        <v>56660</v>
      </c>
      <c r="C15" s="234">
        <f t="shared" si="2"/>
        <v>14372</v>
      </c>
      <c r="D15" s="248">
        <f t="shared" si="2"/>
        <v>71032</v>
      </c>
      <c r="E15" s="249">
        <f t="shared" si="2"/>
        <v>61326</v>
      </c>
      <c r="F15" s="41">
        <f t="shared" si="2"/>
        <v>15014</v>
      </c>
      <c r="G15" s="273">
        <f t="shared" si="2"/>
        <v>76340</v>
      </c>
      <c r="H15" s="252">
        <f t="shared" si="2"/>
        <v>76469</v>
      </c>
    </row>
    <row r="16" spans="1:10" s="10" customFormat="1" ht="27" customHeight="1" x14ac:dyDescent="0.15">
      <c r="A16" s="19"/>
      <c r="B16" s="7"/>
      <c r="C16" s="7"/>
      <c r="D16" s="7"/>
      <c r="E16" s="7"/>
      <c r="F16" s="633" t="s">
        <v>327</v>
      </c>
      <c r="G16" s="633"/>
      <c r="H16" s="633"/>
      <c r="I16" s="633"/>
      <c r="J16" s="26"/>
    </row>
    <row r="17" spans="1:10" ht="27" customHeight="1" x14ac:dyDescent="0.15">
      <c r="A17" s="584"/>
      <c r="B17" s="529" t="s">
        <v>81</v>
      </c>
      <c r="C17" s="530"/>
      <c r="D17" s="530"/>
      <c r="E17" s="20"/>
      <c r="F17" s="26"/>
      <c r="G17" s="635"/>
      <c r="H17" s="641" t="s">
        <v>82</v>
      </c>
      <c r="I17" s="642"/>
      <c r="J17" s="25"/>
    </row>
    <row r="18" spans="1:10" ht="27" customHeight="1" thickBot="1" x14ac:dyDescent="0.2">
      <c r="A18" s="632"/>
      <c r="B18" s="245" t="s">
        <v>46</v>
      </c>
      <c r="C18" s="274" t="s">
        <v>47</v>
      </c>
      <c r="D18" s="274" t="s">
        <v>36</v>
      </c>
      <c r="E18" s="20"/>
      <c r="F18" s="26"/>
      <c r="G18" s="640"/>
      <c r="H18" s="275" t="s">
        <v>83</v>
      </c>
      <c r="I18" s="276" t="s">
        <v>84</v>
      </c>
      <c r="J18" s="25"/>
    </row>
    <row r="19" spans="1:10" ht="27" customHeight="1" thickTop="1" x14ac:dyDescent="0.15">
      <c r="A19" s="277" t="s">
        <v>29</v>
      </c>
      <c r="B19" s="278">
        <v>692260</v>
      </c>
      <c r="C19" s="250">
        <v>152878</v>
      </c>
      <c r="D19" s="279">
        <f t="shared" ref="D19:D28" si="3">SUM(B19:C19)</f>
        <v>845138</v>
      </c>
      <c r="E19" s="7"/>
      <c r="F19" s="25"/>
      <c r="G19" s="280" t="s">
        <v>29</v>
      </c>
      <c r="H19" s="217">
        <v>476</v>
      </c>
      <c r="I19" s="281">
        <v>33</v>
      </c>
      <c r="J19" s="25"/>
    </row>
    <row r="20" spans="1:10" ht="27" customHeight="1" x14ac:dyDescent="0.15">
      <c r="A20" s="282" t="s">
        <v>30</v>
      </c>
      <c r="B20" s="256">
        <v>133976</v>
      </c>
      <c r="C20" s="40">
        <v>50229</v>
      </c>
      <c r="D20" s="279">
        <f t="shared" si="3"/>
        <v>184205</v>
      </c>
      <c r="E20" s="7"/>
      <c r="F20" s="25"/>
      <c r="G20" s="283" t="s">
        <v>30</v>
      </c>
      <c r="H20" s="230">
        <v>376</v>
      </c>
      <c r="I20" s="284">
        <v>14</v>
      </c>
      <c r="J20" s="25"/>
    </row>
    <row r="21" spans="1:10" ht="27" customHeight="1" x14ac:dyDescent="0.15">
      <c r="A21" s="282" t="s">
        <v>32</v>
      </c>
      <c r="B21" s="256">
        <v>43590</v>
      </c>
      <c r="C21" s="40">
        <v>21997</v>
      </c>
      <c r="D21" s="279">
        <f t="shared" si="3"/>
        <v>65587</v>
      </c>
      <c r="E21" s="7"/>
      <c r="F21" s="25"/>
      <c r="G21" s="283" t="s">
        <v>32</v>
      </c>
      <c r="H21" s="230">
        <v>148</v>
      </c>
      <c r="I21" s="284">
        <v>9</v>
      </c>
      <c r="J21" s="25"/>
    </row>
    <row r="22" spans="1:10" ht="27" customHeight="1" x14ac:dyDescent="0.15">
      <c r="A22" s="282" t="s">
        <v>33</v>
      </c>
      <c r="B22" s="256">
        <v>14954</v>
      </c>
      <c r="C22" s="40">
        <v>11211</v>
      </c>
      <c r="D22" s="279">
        <f t="shared" si="3"/>
        <v>26165</v>
      </c>
      <c r="E22" s="7"/>
      <c r="F22" s="25"/>
      <c r="G22" s="285" t="s">
        <v>34</v>
      </c>
      <c r="H22" s="259">
        <v>32</v>
      </c>
      <c r="I22" s="286">
        <v>3</v>
      </c>
      <c r="J22" s="25"/>
    </row>
    <row r="23" spans="1:10" ht="27" customHeight="1" x14ac:dyDescent="0.15">
      <c r="A23" s="287" t="s">
        <v>114</v>
      </c>
      <c r="B23" s="288">
        <v>17719</v>
      </c>
      <c r="C23" s="289">
        <v>9556</v>
      </c>
      <c r="D23" s="290">
        <f t="shared" si="3"/>
        <v>27275</v>
      </c>
      <c r="E23" s="7"/>
      <c r="F23" s="25"/>
      <c r="G23" s="283" t="s">
        <v>33</v>
      </c>
      <c r="H23" s="230">
        <v>49</v>
      </c>
      <c r="I23" s="284"/>
      <c r="J23" s="25"/>
    </row>
    <row r="24" spans="1:10" ht="27" customHeight="1" x14ac:dyDescent="0.15">
      <c r="A24" s="291" t="s">
        <v>106</v>
      </c>
      <c r="B24" s="261">
        <v>22984</v>
      </c>
      <c r="C24" s="262">
        <v>15565</v>
      </c>
      <c r="D24" s="46">
        <f t="shared" si="3"/>
        <v>38549</v>
      </c>
      <c r="E24" s="7"/>
      <c r="F24" s="25"/>
      <c r="G24" s="285" t="s">
        <v>114</v>
      </c>
      <c r="H24" s="259">
        <v>35</v>
      </c>
      <c r="I24" s="286">
        <v>3</v>
      </c>
      <c r="J24" s="25"/>
    </row>
    <row r="25" spans="1:10" ht="27" customHeight="1" x14ac:dyDescent="0.15">
      <c r="A25" s="282" t="s">
        <v>115</v>
      </c>
      <c r="B25" s="256">
        <v>27789</v>
      </c>
      <c r="C25" s="284">
        <v>12223</v>
      </c>
      <c r="D25" s="46">
        <f t="shared" si="3"/>
        <v>40012</v>
      </c>
      <c r="E25" s="7"/>
      <c r="F25" s="25"/>
      <c r="G25" s="285" t="s">
        <v>106</v>
      </c>
      <c r="H25" s="259">
        <v>59</v>
      </c>
      <c r="I25" s="286">
        <v>6</v>
      </c>
      <c r="J25" s="25"/>
    </row>
    <row r="26" spans="1:10" ht="27" customHeight="1" x14ac:dyDescent="0.15">
      <c r="A26" s="282" t="s">
        <v>107</v>
      </c>
      <c r="B26" s="256">
        <v>30206</v>
      </c>
      <c r="C26" s="284">
        <v>14567</v>
      </c>
      <c r="D26" s="46">
        <f t="shared" si="3"/>
        <v>44773</v>
      </c>
      <c r="E26" s="7"/>
      <c r="F26" s="25"/>
      <c r="G26" s="285" t="s">
        <v>115</v>
      </c>
      <c r="H26" s="259">
        <v>61</v>
      </c>
      <c r="I26" s="286">
        <v>7</v>
      </c>
      <c r="J26" s="25"/>
    </row>
    <row r="27" spans="1:10" ht="27" customHeight="1" x14ac:dyDescent="0.15">
      <c r="A27" s="282" t="s">
        <v>9</v>
      </c>
      <c r="B27" s="256">
        <f>46043+5325+65283</f>
        <v>116651</v>
      </c>
      <c r="C27" s="40">
        <f>43124+4491+47321</f>
        <v>94936</v>
      </c>
      <c r="D27" s="279">
        <f>SUM(B27:C27)</f>
        <v>211587</v>
      </c>
      <c r="E27" s="7"/>
      <c r="F27" s="25"/>
      <c r="G27" s="285" t="s">
        <v>107</v>
      </c>
      <c r="H27" s="259">
        <v>67</v>
      </c>
      <c r="I27" s="286">
        <v>7</v>
      </c>
      <c r="J27" s="25"/>
    </row>
    <row r="28" spans="1:10" ht="27" customHeight="1" thickBot="1" x14ac:dyDescent="0.2">
      <c r="A28" s="287" t="s">
        <v>188</v>
      </c>
      <c r="B28" s="288">
        <v>56499</v>
      </c>
      <c r="C28" s="289">
        <v>24233</v>
      </c>
      <c r="D28" s="290">
        <f t="shared" si="3"/>
        <v>80732</v>
      </c>
      <c r="E28" s="21"/>
      <c r="F28" s="292"/>
      <c r="G28" s="283" t="s">
        <v>9</v>
      </c>
      <c r="H28" s="230">
        <v>28</v>
      </c>
      <c r="I28" s="284"/>
      <c r="J28" s="25"/>
    </row>
    <row r="29" spans="1:10" ht="27" customHeight="1" thickTop="1" thickBot="1" x14ac:dyDescent="0.2">
      <c r="A29" s="293" t="s">
        <v>36</v>
      </c>
      <c r="B29" s="278">
        <f>SUM(B19:B28)</f>
        <v>1156628</v>
      </c>
      <c r="C29" s="281">
        <f>SUM(C19:C28)</f>
        <v>407395</v>
      </c>
      <c r="D29" s="42">
        <f>SUM(D19:D28)</f>
        <v>1564023</v>
      </c>
      <c r="F29" s="25"/>
      <c r="G29" s="294" t="s">
        <v>188</v>
      </c>
      <c r="H29" s="267">
        <v>187</v>
      </c>
      <c r="I29" s="295">
        <v>9</v>
      </c>
    </row>
    <row r="30" spans="1:10" ht="14.25" thickTop="1" x14ac:dyDescent="0.15">
      <c r="A30" s="17" t="s">
        <v>328</v>
      </c>
      <c r="B30" s="15"/>
      <c r="C30" s="71"/>
      <c r="D30" s="71"/>
      <c r="F30" s="25"/>
      <c r="G30" s="634" t="s">
        <v>89</v>
      </c>
      <c r="H30" s="636">
        <v>576</v>
      </c>
      <c r="I30" s="638">
        <v>37</v>
      </c>
    </row>
    <row r="31" spans="1:10" x14ac:dyDescent="0.15">
      <c r="A31" s="18" t="s">
        <v>159</v>
      </c>
      <c r="B31" s="80"/>
      <c r="C31" s="80"/>
      <c r="D31" s="80"/>
      <c r="E31" s="80"/>
      <c r="F31" s="80"/>
      <c r="G31" s="635"/>
      <c r="H31" s="637"/>
      <c r="I31" s="639"/>
    </row>
  </sheetData>
  <mergeCells count="13">
    <mergeCell ref="A1:B1"/>
    <mergeCell ref="E3:G3"/>
    <mergeCell ref="A3:A4"/>
    <mergeCell ref="H3:H4"/>
    <mergeCell ref="B3:D3"/>
    <mergeCell ref="A17:A18"/>
    <mergeCell ref="B17:D17"/>
    <mergeCell ref="F16:I16"/>
    <mergeCell ref="G30:G31"/>
    <mergeCell ref="H30:H31"/>
    <mergeCell ref="I30:I31"/>
    <mergeCell ref="G17:G18"/>
    <mergeCell ref="H17:I17"/>
  </mergeCells>
  <phoneticPr fontId="2"/>
  <pageMargins left="0.39370078740157483" right="0.39370078740157483" top="0.39370078740157483" bottom="0.39370078740157483" header="0.51181102362204722" footer="0.51181102362204722"/>
  <pageSetup paperSize="9" orientation="portrait" r:id="rId1"/>
  <headerFooter alignWithMargins="0">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5</vt:i4>
      </vt:variant>
    </vt:vector>
  </HeadingPairs>
  <TitlesOfParts>
    <vt:vector size="21" baseType="lpstr">
      <vt:lpstr>表紙</vt:lpstr>
      <vt:lpstr>1ページ</vt:lpstr>
      <vt:lpstr>2ページ</vt:lpstr>
      <vt:lpstr>3ページ</vt:lpstr>
      <vt:lpstr>4ページ </vt:lpstr>
      <vt:lpstr>5ページ</vt:lpstr>
      <vt:lpstr>6ページ</vt:lpstr>
      <vt:lpstr>7ページ</vt:lpstr>
      <vt:lpstr>8ページ</vt:lpstr>
      <vt:lpstr>9ページ</vt:lpstr>
      <vt:lpstr>10ページ </vt:lpstr>
      <vt:lpstr>11ページ  </vt:lpstr>
      <vt:lpstr>12ページ </vt:lpstr>
      <vt:lpstr>13ページ </vt:lpstr>
      <vt:lpstr>14ページ</vt:lpstr>
      <vt:lpstr>15ページ</vt:lpstr>
      <vt:lpstr>'1ページ'!Print_Area</vt:lpstr>
      <vt:lpstr>'4ページ '!Print_Area</vt:lpstr>
      <vt:lpstr>'8ページ'!Print_Area</vt:lpstr>
      <vt:lpstr>'9ページ'!Print_Area</vt:lpstr>
      <vt:lpstr>表紙!Print_Area</vt:lpstr>
    </vt:vector>
  </TitlesOfParts>
  <Company>岡山市立中央図書館</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宮本　嘉彦</dc:creator>
  <cp:lastModifiedBy>岡山市役所</cp:lastModifiedBy>
  <cp:lastPrinted>2015-04-24T06:43:10Z</cp:lastPrinted>
  <dcterms:created xsi:type="dcterms:W3CDTF">2000-04-09T00:44:21Z</dcterms:created>
  <dcterms:modified xsi:type="dcterms:W3CDTF">2015-05-07T01:12:36Z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-302216247</vt:i4>
  </property>
  <property fmtid="{D5CDD505-2E9C-101B-9397-08002B2CF9AE}" pid="3" name="_EmailSubject">
    <vt:lpwstr/>
  </property>
  <property fmtid="{D5CDD505-2E9C-101B-9397-08002B2CF9AE}" pid="4" name="_AuthorEmail">
    <vt:lpwstr>miyachin@ff.iij4u.or.jp</vt:lpwstr>
  </property>
  <property fmtid="{D5CDD505-2E9C-101B-9397-08002B2CF9AE}" pid="5" name="_AuthorEmailDisplayName">
    <vt:lpwstr>宮本　紀子</vt:lpwstr>
  </property>
  <property fmtid="{D5CDD505-2E9C-101B-9397-08002B2CF9AE}" pid="6" name="_ReviewingToolsShownOnce">
    <vt:lpwstr/>
  </property>
</Properties>
</file>