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0" yWindow="345" windowWidth="12120" windowHeight="8370"/>
  </bookViews>
  <sheets>
    <sheet name="表紙" sheetId="8" r:id="rId1"/>
    <sheet name="1ページ" sheetId="26" r:id="rId2"/>
    <sheet name="2ページ" sheetId="22" r:id="rId3"/>
    <sheet name="3ページ" sheetId="14" r:id="rId4"/>
    <sheet name="4ページ " sheetId="17" r:id="rId5"/>
    <sheet name="5ページ" sheetId="2" r:id="rId6"/>
    <sheet name="6ページ" sheetId="18" r:id="rId7"/>
    <sheet name="7ページ" sheetId="24" r:id="rId8"/>
    <sheet name="8ページ" sheetId="19" r:id="rId9"/>
    <sheet name="9ページ" sheetId="13" r:id="rId10"/>
    <sheet name="10ページ " sheetId="28" r:id="rId11"/>
    <sheet name="11ページ  " sheetId="29" r:id="rId12"/>
    <sheet name="12ページ " sheetId="30" r:id="rId13"/>
    <sheet name="13ページ " sheetId="31" r:id="rId14"/>
    <sheet name="14ページ" sheetId="25" r:id="rId15"/>
    <sheet name="15ページ" sheetId="27" r:id="rId16"/>
  </sheets>
  <definedNames>
    <definedName name="_xlnm.Print_Area" localSheetId="1">'1ページ'!$A$1:$J$39</definedName>
    <definedName name="_xlnm.Print_Area" localSheetId="4">'4ページ '!$A$1:$K$40</definedName>
    <definedName name="_xlnm.Print_Area" localSheetId="8">'8ページ'!$A$1:$I$31</definedName>
    <definedName name="_xlnm.Print_Area" localSheetId="9">'9ページ'!$A$1:$K$30</definedName>
    <definedName name="_xlnm.Print_Area" localSheetId="0">表紙!$A$1:$J$41</definedName>
  </definedNames>
  <calcPr calcId="145621"/>
</workbook>
</file>

<file path=xl/calcChain.xml><?xml version="1.0" encoding="utf-8"?>
<calcChain xmlns="http://schemas.openxmlformats.org/spreadsheetml/2006/main">
  <c r="C27" i="19" l="1"/>
  <c r="H13" i="19"/>
  <c r="F13" i="19"/>
  <c r="C13" i="19"/>
  <c r="B27" i="19"/>
  <c r="E13" i="19"/>
  <c r="B13" i="19"/>
  <c r="K8" i="13"/>
  <c r="H9" i="19"/>
  <c r="K10" i="13"/>
  <c r="H11" i="19"/>
  <c r="K11" i="13"/>
  <c r="H12" i="19"/>
  <c r="K9" i="13"/>
  <c r="H10" i="19"/>
  <c r="H8" i="19"/>
  <c r="K6" i="13"/>
  <c r="H7" i="19"/>
  <c r="K12" i="13"/>
  <c r="H14" i="19"/>
  <c r="C19" i="13"/>
  <c r="K5" i="13"/>
  <c r="F19" i="13"/>
  <c r="H6" i="19"/>
  <c r="K4" i="13"/>
  <c r="J4" i="13"/>
  <c r="J18" i="13"/>
  <c r="H5" i="19"/>
  <c r="E50" i="25" l="1"/>
  <c r="F50" i="25"/>
  <c r="E51" i="25"/>
  <c r="E54" i="25"/>
  <c r="F54" i="25"/>
  <c r="E55" i="25"/>
  <c r="F55" i="25"/>
  <c r="B15" i="2" l="1"/>
  <c r="F42" i="25" l="1"/>
  <c r="E42" i="25"/>
  <c r="F30" i="25"/>
  <c r="E30" i="25"/>
  <c r="F31" i="25"/>
  <c r="E31" i="25"/>
  <c r="F26" i="25"/>
  <c r="E26" i="25"/>
  <c r="F47" i="25"/>
  <c r="E47" i="25"/>
  <c r="F22" i="25"/>
  <c r="E22" i="25"/>
  <c r="F35" i="25"/>
  <c r="E35" i="25"/>
  <c r="E23" i="25" l="1"/>
  <c r="G4" i="27" l="1"/>
  <c r="G3" i="27"/>
  <c r="I11" i="14" l="1"/>
  <c r="F41" i="22" l="1"/>
  <c r="H41" i="22"/>
  <c r="I41" i="22"/>
  <c r="C14" i="22" l="1"/>
  <c r="D14" i="22"/>
  <c r="D8" i="22"/>
  <c r="C8" i="22"/>
  <c r="L44" i="14" l="1"/>
  <c r="G14" i="22" l="1"/>
  <c r="F14" i="22"/>
  <c r="G8" i="22"/>
  <c r="F8" i="22"/>
  <c r="I5" i="22"/>
  <c r="B13" i="2" l="1"/>
  <c r="D49" i="14" l="1"/>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G49" i="14"/>
  <c r="G48" i="14"/>
  <c r="G47" i="14"/>
  <c r="G46" i="14"/>
  <c r="G45" i="14"/>
  <c r="G44" i="14"/>
  <c r="G43" i="14"/>
  <c r="G42" i="14"/>
  <c r="G41" i="14"/>
  <c r="G40" i="14"/>
  <c r="G39" i="14"/>
  <c r="G38" i="14"/>
  <c r="G37" i="14"/>
  <c r="G36" i="14"/>
  <c r="G35" i="14"/>
  <c r="G34" i="14"/>
  <c r="G33" i="14"/>
  <c r="G32" i="14"/>
  <c r="G31" i="14"/>
  <c r="G30" i="14"/>
  <c r="G29" i="14"/>
  <c r="G28" i="14"/>
  <c r="G27" i="14"/>
  <c r="G26" i="14"/>
  <c r="G25" i="14"/>
  <c r="G24" i="14"/>
  <c r="G23" i="14"/>
  <c r="G22" i="14"/>
  <c r="G21" i="14"/>
  <c r="G20" i="14"/>
  <c r="J49" i="14"/>
  <c r="J46" i="14"/>
  <c r="J47" i="14"/>
  <c r="J48" i="14"/>
  <c r="J38" i="14"/>
  <c r="J39" i="14"/>
  <c r="J40" i="14"/>
  <c r="J41" i="14"/>
  <c r="J42" i="14"/>
  <c r="J43" i="14"/>
  <c r="J44" i="14"/>
  <c r="J45" i="14"/>
  <c r="J22" i="14"/>
  <c r="J23" i="14"/>
  <c r="J24" i="14"/>
  <c r="J25" i="14"/>
  <c r="J26" i="14"/>
  <c r="J27" i="14"/>
  <c r="J28" i="14"/>
  <c r="J29" i="14"/>
  <c r="J30" i="14"/>
  <c r="J31" i="14"/>
  <c r="J32" i="14"/>
  <c r="J33" i="14"/>
  <c r="J34" i="14"/>
  <c r="J35" i="14"/>
  <c r="J36" i="14"/>
  <c r="J37" i="14"/>
  <c r="J21" i="14"/>
  <c r="J20" i="14"/>
  <c r="C4" i="18" l="1"/>
  <c r="L50" i="14" l="1"/>
  <c r="J18" i="26"/>
  <c r="J14" i="26"/>
  <c r="F38" i="17" l="1"/>
  <c r="B33" i="22" l="1"/>
  <c r="B34" i="22"/>
  <c r="B35" i="22"/>
  <c r="B36" i="22"/>
  <c r="B37" i="22"/>
  <c r="B38" i="22"/>
  <c r="B39" i="22"/>
  <c r="B31" i="22"/>
  <c r="B30" i="22"/>
  <c r="B29" i="22"/>
  <c r="D32" i="22" l="1"/>
  <c r="C32" i="22"/>
  <c r="G13" i="19" l="1"/>
  <c r="E15" i="19"/>
  <c r="B15" i="19"/>
  <c r="K24" i="13"/>
  <c r="K23" i="13"/>
  <c r="J27" i="13"/>
  <c r="K13" i="13"/>
  <c r="K18" i="13"/>
  <c r="H15" i="19"/>
  <c r="E50" i="14"/>
  <c r="F16" i="22" s="1"/>
  <c r="B50" i="14"/>
  <c r="C16" i="22" s="1"/>
  <c r="J8" i="22"/>
  <c r="E8" i="22"/>
  <c r="F13" i="2"/>
  <c r="B16" i="2"/>
  <c r="E14" i="22"/>
  <c r="E10" i="22"/>
  <c r="J14" i="22"/>
  <c r="J10" i="22"/>
  <c r="H16" i="22"/>
  <c r="D4" i="18"/>
  <c r="K22" i="13"/>
  <c r="B13" i="14"/>
  <c r="K13" i="14" s="1"/>
  <c r="H8" i="17"/>
  <c r="H6" i="17"/>
  <c r="K7" i="14"/>
  <c r="K9" i="14"/>
  <c r="J12" i="22"/>
  <c r="K10" i="14"/>
  <c r="K8" i="14"/>
  <c r="J11" i="22"/>
  <c r="K5" i="14"/>
  <c r="J7" i="22"/>
  <c r="J12" i="14"/>
  <c r="J14" i="14" s="1"/>
  <c r="J6" i="22"/>
  <c r="K4" i="14"/>
  <c r="K3" i="14"/>
  <c r="C14" i="14"/>
  <c r="I14" i="14"/>
  <c r="F14" i="14"/>
  <c r="B21" i="22"/>
  <c r="I18" i="22" s="1"/>
  <c r="B32" i="22"/>
  <c r="F7" i="2"/>
  <c r="F4" i="2"/>
  <c r="F5" i="2"/>
  <c r="F6" i="2"/>
  <c r="F8" i="2"/>
  <c r="F9" i="2"/>
  <c r="F10" i="2"/>
  <c r="F11" i="2"/>
  <c r="F12" i="2"/>
  <c r="F14" i="2"/>
  <c r="F15" i="2"/>
  <c r="E16" i="2"/>
  <c r="D16" i="2"/>
  <c r="C16" i="2"/>
  <c r="G37" i="17"/>
  <c r="G28" i="17"/>
  <c r="D28" i="17"/>
  <c r="J37" i="17"/>
  <c r="J28" i="17"/>
  <c r="K38" i="17"/>
  <c r="J25" i="17"/>
  <c r="J26" i="17"/>
  <c r="J27" i="17"/>
  <c r="J29" i="17"/>
  <c r="J30" i="17"/>
  <c r="J31" i="17"/>
  <c r="J32" i="17"/>
  <c r="J33" i="17"/>
  <c r="J34" i="17"/>
  <c r="J35" i="17"/>
  <c r="I38" i="17"/>
  <c r="H38" i="17"/>
  <c r="G25" i="17"/>
  <c r="G26" i="17"/>
  <c r="G27" i="17"/>
  <c r="G29" i="17"/>
  <c r="G30" i="17"/>
  <c r="G31" i="17"/>
  <c r="G32" i="17"/>
  <c r="G33" i="17"/>
  <c r="G34" i="17"/>
  <c r="G35" i="17"/>
  <c r="E38" i="17"/>
  <c r="D38" i="17"/>
  <c r="D35" i="17"/>
  <c r="D34" i="17"/>
  <c r="D33" i="17"/>
  <c r="D32" i="17"/>
  <c r="D31" i="17"/>
  <c r="D30" i="17"/>
  <c r="D29" i="17"/>
  <c r="D27" i="17"/>
  <c r="D26" i="17"/>
  <c r="D25" i="17"/>
  <c r="E29" i="22"/>
  <c r="G29" i="22" s="1"/>
  <c r="E30" i="22"/>
  <c r="E31" i="22"/>
  <c r="G31" i="22" s="1"/>
  <c r="E32" i="22"/>
  <c r="E33" i="22"/>
  <c r="G33" i="22" s="1"/>
  <c r="E34" i="22"/>
  <c r="G34" i="22" s="1"/>
  <c r="E35" i="22"/>
  <c r="G35" i="22"/>
  <c r="E36" i="22"/>
  <c r="G36" i="22" s="1"/>
  <c r="E37" i="22"/>
  <c r="G37" i="22" s="1"/>
  <c r="E38" i="22"/>
  <c r="G38" i="22" s="1"/>
  <c r="E39" i="22"/>
  <c r="G39" i="22" s="1"/>
  <c r="B41" i="22"/>
  <c r="D5" i="19"/>
  <c r="D6" i="19"/>
  <c r="D14" i="19"/>
  <c r="D7" i="19"/>
  <c r="D8" i="19"/>
  <c r="D10" i="19"/>
  <c r="D12" i="19"/>
  <c r="D11" i="19"/>
  <c r="D9" i="19"/>
  <c r="D19" i="19"/>
  <c r="D20" i="19"/>
  <c r="D28" i="19"/>
  <c r="D21" i="19"/>
  <c r="D22" i="19"/>
  <c r="D24" i="19"/>
  <c r="D26" i="19"/>
  <c r="D25" i="19"/>
  <c r="D23" i="19"/>
  <c r="D27" i="19"/>
  <c r="J15" i="22"/>
  <c r="J9" i="22"/>
  <c r="J13" i="22"/>
  <c r="K50" i="14"/>
  <c r="H50" i="14"/>
  <c r="I50" i="14"/>
  <c r="I40" i="22" s="1"/>
  <c r="D40" i="22" s="1"/>
  <c r="D42" i="22" s="1"/>
  <c r="F50" i="14"/>
  <c r="G16" i="22" s="1"/>
  <c r="C50" i="14"/>
  <c r="D16" i="22" s="1"/>
  <c r="J35" i="26"/>
  <c r="J28" i="26"/>
  <c r="J27" i="26"/>
  <c r="E5" i="22"/>
  <c r="E6" i="22"/>
  <c r="E7" i="22"/>
  <c r="E9" i="22"/>
  <c r="E11" i="22"/>
  <c r="E12" i="22"/>
  <c r="E13" i="22"/>
  <c r="E15" i="22"/>
  <c r="E16" i="22"/>
  <c r="G14" i="14"/>
  <c r="B9" i="17"/>
  <c r="C17" i="22" s="1"/>
  <c r="C9" i="17"/>
  <c r="D17" i="22" s="1"/>
  <c r="J9" i="17"/>
  <c r="I9" i="17"/>
  <c r="K25" i="13"/>
  <c r="D9" i="18"/>
  <c r="H7" i="17"/>
  <c r="H5" i="17"/>
  <c r="H4" i="17"/>
  <c r="E9" i="17"/>
  <c r="F17" i="22" s="1"/>
  <c r="G9" i="17"/>
  <c r="D5" i="17"/>
  <c r="D6" i="17"/>
  <c r="D7" i="17"/>
  <c r="D8" i="17"/>
  <c r="D4" i="17"/>
  <c r="E45" i="2"/>
  <c r="E46" i="2" s="1"/>
  <c r="K11" i="14"/>
  <c r="K6" i="14"/>
  <c r="C11" i="18"/>
  <c r="D3" i="18"/>
  <c r="D5" i="18"/>
  <c r="D6" i="18"/>
  <c r="D7" i="18"/>
  <c r="D8" i="18"/>
  <c r="D10" i="18"/>
  <c r="B11" i="18"/>
  <c r="K20" i="13"/>
  <c r="K21" i="13"/>
  <c r="K26" i="13"/>
  <c r="G5" i="19"/>
  <c r="G6" i="19"/>
  <c r="G7" i="19"/>
  <c r="G8" i="19"/>
  <c r="G9" i="19"/>
  <c r="G10" i="19"/>
  <c r="G11" i="19"/>
  <c r="G12" i="19"/>
  <c r="G14" i="19"/>
  <c r="F15" i="19"/>
  <c r="B29" i="19"/>
  <c r="C29" i="19"/>
  <c r="B18" i="17"/>
  <c r="J14" i="17"/>
  <c r="F14" i="17"/>
  <c r="C14" i="17"/>
  <c r="B36" i="2"/>
  <c r="E14" i="14"/>
  <c r="H14" i="14"/>
  <c r="D27" i="13"/>
  <c r="E27" i="13"/>
  <c r="G27" i="13"/>
  <c r="H27" i="13"/>
  <c r="C27" i="13"/>
  <c r="B27" i="13"/>
  <c r="I13" i="13"/>
  <c r="J13" i="13"/>
  <c r="C13" i="13"/>
  <c r="D13" i="13"/>
  <c r="E13" i="13"/>
  <c r="F13" i="13"/>
  <c r="G13" i="13"/>
  <c r="H13" i="13"/>
  <c r="B13" i="13"/>
  <c r="E23" i="2"/>
  <c r="D14" i="14"/>
  <c r="C15" i="19"/>
  <c r="F9" i="17"/>
  <c r="G17" i="22" s="1"/>
  <c r="F18" i="22"/>
  <c r="E41" i="22"/>
  <c r="G41" i="22" s="1"/>
  <c r="K19" i="13"/>
  <c r="F27" i="13"/>
  <c r="E17" i="22" l="1"/>
  <c r="H9" i="17"/>
  <c r="H17" i="22"/>
  <c r="J17" i="22" s="1"/>
  <c r="G18" i="22"/>
  <c r="J16" i="22"/>
  <c r="B14" i="14"/>
  <c r="K12" i="14"/>
  <c r="K14" i="14" s="1"/>
  <c r="D29" i="19"/>
  <c r="J8" i="26" s="1"/>
  <c r="J29" i="26" s="1"/>
  <c r="G38" i="17"/>
  <c r="J50" i="14"/>
  <c r="H40" i="22"/>
  <c r="I42" i="22"/>
  <c r="D11" i="18"/>
  <c r="J38" i="17"/>
  <c r="G50" i="14"/>
  <c r="D50" i="14"/>
  <c r="G30" i="22"/>
  <c r="D9" i="17"/>
  <c r="J5" i="22"/>
  <c r="F16" i="2"/>
  <c r="G15" i="19"/>
  <c r="E18" i="22"/>
  <c r="D18" i="22"/>
  <c r="C18" i="22"/>
  <c r="D13" i="19"/>
  <c r="D15" i="19" s="1"/>
  <c r="J9" i="26" s="1"/>
  <c r="I27" i="13"/>
  <c r="K27" i="13" s="1"/>
  <c r="H18" i="22" l="1"/>
  <c r="J18" i="22"/>
  <c r="J6" i="26" s="1"/>
  <c r="C40" i="22"/>
  <c r="E40" i="22"/>
  <c r="E42" i="22" s="1"/>
  <c r="J4" i="26" s="1"/>
  <c r="J32" i="26" s="1"/>
  <c r="H42" i="22"/>
  <c r="J17" i="26"/>
  <c r="J30" i="26"/>
  <c r="J7" i="26" l="1"/>
  <c r="J5" i="26"/>
  <c r="J34" i="26" s="1"/>
  <c r="B40" i="22"/>
  <c r="B42" i="22" s="1"/>
  <c r="J3" i="26" s="1"/>
  <c r="J31" i="26" s="1"/>
  <c r="C42" i="22"/>
  <c r="J33" i="26" l="1"/>
  <c r="J36" i="26"/>
  <c r="J38" i="26"/>
  <c r="J37" i="26"/>
  <c r="J26" i="26"/>
  <c r="J39" i="26"/>
</calcChain>
</file>

<file path=xl/sharedStrings.xml><?xml version="1.0" encoding="utf-8"?>
<sst xmlns="http://schemas.openxmlformats.org/spreadsheetml/2006/main" count="901" uniqueCount="609">
  <si>
    <t>職場体験（中学生）</t>
    <rPh sb="0" eb="2">
      <t>ショクバ</t>
    </rPh>
    <rPh sb="2" eb="4">
      <t>タイケン</t>
    </rPh>
    <phoneticPr fontId="2"/>
  </si>
  <si>
    <t>資料名</t>
    <rPh sb="0" eb="2">
      <t>シリョウ</t>
    </rPh>
    <rPh sb="2" eb="3">
      <t>メイ</t>
    </rPh>
    <phoneticPr fontId="2"/>
  </si>
  <si>
    <t>利用方法・用途</t>
    <rPh sb="0" eb="2">
      <t>リヨウ</t>
    </rPh>
    <rPh sb="2" eb="4">
      <t>ホウホウ</t>
    </rPh>
    <rPh sb="5" eb="7">
      <t>ヨウト</t>
    </rPh>
    <phoneticPr fontId="2"/>
  </si>
  <si>
    <t>　　　　灘崎図書館</t>
    <rPh sb="4" eb="6">
      <t>ナダサキ</t>
    </rPh>
    <rPh sb="6" eb="9">
      <t>トショカン</t>
    </rPh>
    <phoneticPr fontId="2"/>
  </si>
  <si>
    <t>ビデオ</t>
    <phoneticPr fontId="2"/>
  </si>
  <si>
    <t>ＣＤ</t>
    <phoneticPr fontId="2"/>
  </si>
  <si>
    <t>（４）マイクロフィルム</t>
    <phoneticPr fontId="2"/>
  </si>
  <si>
    <t>ＢＭ</t>
    <phoneticPr fontId="2"/>
  </si>
  <si>
    <t>Web
ＯＰＡＣ</t>
    <phoneticPr fontId="2"/>
  </si>
  <si>
    <t>AV</t>
    <phoneticPr fontId="2"/>
  </si>
  <si>
    <t>ふれあい</t>
    <phoneticPr fontId="2"/>
  </si>
  <si>
    <t>-</t>
    <phoneticPr fontId="2"/>
  </si>
  <si>
    <t>Ｂ</t>
    <phoneticPr fontId="2"/>
  </si>
  <si>
    <t>Ｃ</t>
    <phoneticPr fontId="2"/>
  </si>
  <si>
    <t>Ｄ</t>
    <phoneticPr fontId="2"/>
  </si>
  <si>
    <t>個人貸出冊数</t>
    <phoneticPr fontId="2"/>
  </si>
  <si>
    <t>Ｅ</t>
    <phoneticPr fontId="2"/>
  </si>
  <si>
    <t>Ｆ</t>
    <phoneticPr fontId="2"/>
  </si>
  <si>
    <t>Ｇ</t>
    <phoneticPr fontId="2"/>
  </si>
  <si>
    <t>Ｈ</t>
    <phoneticPr fontId="2"/>
  </si>
  <si>
    <t>Ｌ</t>
    <phoneticPr fontId="2"/>
  </si>
  <si>
    <t>Ｍ</t>
    <phoneticPr fontId="2"/>
  </si>
  <si>
    <t>見学（園児・児童）</t>
    <rPh sb="0" eb="2">
      <t>ケンガク</t>
    </rPh>
    <rPh sb="3" eb="5">
      <t>エンジ</t>
    </rPh>
    <rPh sb="6" eb="8">
      <t>ジドウ</t>
    </rPh>
    <phoneticPr fontId="2"/>
  </si>
  <si>
    <t>予約ベスト</t>
    <rPh sb="0" eb="2">
      <t>ヨヤク</t>
    </rPh>
    <phoneticPr fontId="2"/>
  </si>
  <si>
    <t>貸出ベスト</t>
    <rPh sb="0" eb="2">
      <t>カシダシ</t>
    </rPh>
    <phoneticPr fontId="2"/>
  </si>
  <si>
    <t>中央</t>
    <rPh sb="0" eb="2">
      <t>チュウオウ</t>
    </rPh>
    <phoneticPr fontId="2"/>
  </si>
  <si>
    <t>幸町</t>
    <rPh sb="0" eb="2">
      <t>サイワイチョウ</t>
    </rPh>
    <phoneticPr fontId="2"/>
  </si>
  <si>
    <t>西大寺</t>
    <rPh sb="0" eb="3">
      <t>サイダイジ</t>
    </rPh>
    <phoneticPr fontId="2"/>
  </si>
  <si>
    <t>浦安</t>
    <rPh sb="0" eb="2">
      <t>ウラヤス</t>
    </rPh>
    <phoneticPr fontId="2"/>
  </si>
  <si>
    <t>伊島</t>
    <rPh sb="0" eb="2">
      <t>イシマ</t>
    </rPh>
    <phoneticPr fontId="2"/>
  </si>
  <si>
    <t>足守</t>
    <rPh sb="0" eb="2">
      <t>アシモリ</t>
    </rPh>
    <phoneticPr fontId="2"/>
  </si>
  <si>
    <t>公民館</t>
    <rPh sb="0" eb="3">
      <t>コウミンカン</t>
    </rPh>
    <phoneticPr fontId="2"/>
  </si>
  <si>
    <t>計</t>
    <rPh sb="0" eb="1">
      <t>ケイ</t>
    </rPh>
    <phoneticPr fontId="2"/>
  </si>
  <si>
    <t>開館日数</t>
    <rPh sb="0" eb="2">
      <t>カイカン</t>
    </rPh>
    <rPh sb="2" eb="4">
      <t>ニッスウ</t>
    </rPh>
    <phoneticPr fontId="2"/>
  </si>
  <si>
    <t>個人貸出人数</t>
    <rPh sb="0" eb="4">
      <t>コジンカシダシ</t>
    </rPh>
    <rPh sb="4" eb="6">
      <t>ニンズウ</t>
    </rPh>
    <phoneticPr fontId="2"/>
  </si>
  <si>
    <t>一般</t>
    <rPh sb="0" eb="2">
      <t>イッパン</t>
    </rPh>
    <phoneticPr fontId="2"/>
  </si>
  <si>
    <t>児童</t>
    <rPh sb="0" eb="2">
      <t>ジドウ</t>
    </rPh>
    <phoneticPr fontId="2"/>
  </si>
  <si>
    <t>個人貸出冊数</t>
    <rPh sb="0" eb="4">
      <t>コジンカシダシ</t>
    </rPh>
    <rPh sb="4" eb="5">
      <t>サツ</t>
    </rPh>
    <rPh sb="5" eb="6">
      <t>スウ</t>
    </rPh>
    <phoneticPr fontId="2"/>
  </si>
  <si>
    <t>貸出冊数</t>
    <rPh sb="0" eb="3">
      <t>カシダシサツ</t>
    </rPh>
    <rPh sb="3" eb="4">
      <t>スウ</t>
    </rPh>
    <phoneticPr fontId="2"/>
  </si>
  <si>
    <t>口頭</t>
    <rPh sb="0" eb="2">
      <t>コウトウ</t>
    </rPh>
    <phoneticPr fontId="2"/>
  </si>
  <si>
    <t>電話</t>
    <rPh sb="0" eb="2">
      <t>デンワ</t>
    </rPh>
    <phoneticPr fontId="2"/>
  </si>
  <si>
    <t>文書</t>
    <rPh sb="0" eb="2">
      <t>ブンショ</t>
    </rPh>
    <phoneticPr fontId="2"/>
  </si>
  <si>
    <t>一般書</t>
    <rPh sb="0" eb="3">
      <t>イッパンショ</t>
    </rPh>
    <phoneticPr fontId="2"/>
  </si>
  <si>
    <t>児童書</t>
    <rPh sb="0" eb="3">
      <t>ジドウショ</t>
    </rPh>
    <phoneticPr fontId="2"/>
  </si>
  <si>
    <t>利用人数</t>
    <rPh sb="0" eb="2">
      <t>リヨウ</t>
    </rPh>
    <rPh sb="2" eb="4">
      <t>ニンズウ</t>
    </rPh>
    <phoneticPr fontId="2"/>
  </si>
  <si>
    <t>貸出人数</t>
    <rPh sb="0" eb="2">
      <t>カシダシ</t>
    </rPh>
    <rPh sb="2" eb="4">
      <t>ニンズウ</t>
    </rPh>
    <phoneticPr fontId="2"/>
  </si>
  <si>
    <t>岡南</t>
    <rPh sb="0" eb="2">
      <t>コウナン</t>
    </rPh>
    <phoneticPr fontId="2"/>
  </si>
  <si>
    <t>岡西</t>
    <rPh sb="0" eb="1">
      <t>オカ</t>
    </rPh>
    <rPh sb="1" eb="2">
      <t>ニシ</t>
    </rPh>
    <phoneticPr fontId="2"/>
  </si>
  <si>
    <t>北</t>
    <rPh sb="0" eb="1">
      <t>キタ</t>
    </rPh>
    <phoneticPr fontId="2"/>
  </si>
  <si>
    <t>上南</t>
    <rPh sb="0" eb="1">
      <t>ジョウ</t>
    </rPh>
    <rPh sb="1" eb="2">
      <t>ナン</t>
    </rPh>
    <phoneticPr fontId="2"/>
  </si>
  <si>
    <t>一宮</t>
    <rPh sb="0" eb="2">
      <t>イチノミヤ</t>
    </rPh>
    <phoneticPr fontId="2"/>
  </si>
  <si>
    <t>津高</t>
    <rPh sb="0" eb="1">
      <t>ツ</t>
    </rPh>
    <rPh sb="1" eb="2">
      <t>タカ</t>
    </rPh>
    <phoneticPr fontId="2"/>
  </si>
  <si>
    <t>高松</t>
    <rPh sb="0" eb="2">
      <t>タカマツ</t>
    </rPh>
    <phoneticPr fontId="2"/>
  </si>
  <si>
    <t>妹尾</t>
    <rPh sb="0" eb="2">
      <t>セノオ</t>
    </rPh>
    <phoneticPr fontId="2"/>
  </si>
  <si>
    <t>福田</t>
    <rPh sb="0" eb="1">
      <t>フク</t>
    </rPh>
    <rPh sb="1" eb="2">
      <t>タ</t>
    </rPh>
    <phoneticPr fontId="2"/>
  </si>
  <si>
    <t>上道</t>
    <rPh sb="0" eb="1">
      <t>ジョウ</t>
    </rPh>
    <rPh sb="1" eb="2">
      <t>ドウ</t>
    </rPh>
    <phoneticPr fontId="2"/>
  </si>
  <si>
    <t>興除</t>
    <rPh sb="0" eb="1">
      <t>コウ</t>
    </rPh>
    <rPh sb="1" eb="2">
      <t>ジョ</t>
    </rPh>
    <phoneticPr fontId="2"/>
  </si>
  <si>
    <t>藤田</t>
    <rPh sb="0" eb="2">
      <t>フジタ</t>
    </rPh>
    <phoneticPr fontId="2"/>
  </si>
  <si>
    <t>東</t>
    <rPh sb="0" eb="1">
      <t>ヒガシ</t>
    </rPh>
    <phoneticPr fontId="2"/>
  </si>
  <si>
    <t>南</t>
    <rPh sb="0" eb="1">
      <t>ミナミ</t>
    </rPh>
    <phoneticPr fontId="2"/>
  </si>
  <si>
    <t>旭東</t>
    <rPh sb="0" eb="1">
      <t>アサヒ</t>
    </rPh>
    <rPh sb="1" eb="2">
      <t>ヒガシ</t>
    </rPh>
    <phoneticPr fontId="2"/>
  </si>
  <si>
    <t>操南</t>
    <rPh sb="0" eb="1">
      <t>ソウ</t>
    </rPh>
    <rPh sb="1" eb="2">
      <t>ナン</t>
    </rPh>
    <phoneticPr fontId="2"/>
  </si>
  <si>
    <t>山南</t>
    <rPh sb="0" eb="2">
      <t>サンナン</t>
    </rPh>
    <phoneticPr fontId="2"/>
  </si>
  <si>
    <t>福浜</t>
    <rPh sb="0" eb="2">
      <t>フクハマ</t>
    </rPh>
    <phoneticPr fontId="2"/>
  </si>
  <si>
    <t>富山</t>
    <rPh sb="0" eb="2">
      <t>トミヤマ</t>
    </rPh>
    <phoneticPr fontId="2"/>
  </si>
  <si>
    <t>芳田</t>
    <rPh sb="0" eb="2">
      <t>ヨシダ</t>
    </rPh>
    <phoneticPr fontId="2"/>
  </si>
  <si>
    <t>高島</t>
    <rPh sb="0" eb="2">
      <t>タカシマ</t>
    </rPh>
    <phoneticPr fontId="2"/>
  </si>
  <si>
    <t>光南台</t>
    <rPh sb="0" eb="2">
      <t>コウナン</t>
    </rPh>
    <rPh sb="2" eb="3">
      <t>ダイ</t>
    </rPh>
    <phoneticPr fontId="2"/>
  </si>
  <si>
    <t>御南西</t>
    <rPh sb="0" eb="1">
      <t>ミ</t>
    </rPh>
    <rPh sb="1" eb="2">
      <t>ナン</t>
    </rPh>
    <rPh sb="2" eb="3">
      <t>ニシ</t>
    </rPh>
    <phoneticPr fontId="2"/>
  </si>
  <si>
    <t>（１）図書</t>
    <rPh sb="3" eb="5">
      <t>トショ</t>
    </rPh>
    <phoneticPr fontId="2"/>
  </si>
  <si>
    <t>除籍</t>
    <rPh sb="0" eb="2">
      <t>ジョセキ</t>
    </rPh>
    <phoneticPr fontId="2"/>
  </si>
  <si>
    <t>　</t>
    <phoneticPr fontId="2"/>
  </si>
  <si>
    <t>内訳</t>
    <rPh sb="0" eb="2">
      <t>ウチワケ</t>
    </rPh>
    <phoneticPr fontId="2"/>
  </si>
  <si>
    <t>が含まれる。</t>
    <rPh sb="1" eb="2">
      <t>フク</t>
    </rPh>
    <phoneticPr fontId="2"/>
  </si>
  <si>
    <t>登録者数</t>
    <rPh sb="0" eb="3">
      <t>トウロクシャ</t>
    </rPh>
    <rPh sb="3" eb="4">
      <t>スウ</t>
    </rPh>
    <phoneticPr fontId="2"/>
  </si>
  <si>
    <t>本年度購入冊数</t>
    <rPh sb="0" eb="3">
      <t>ホンネンド</t>
    </rPh>
    <rPh sb="3" eb="5">
      <t>コウニュウ</t>
    </rPh>
    <rPh sb="5" eb="7">
      <t>サッスウ</t>
    </rPh>
    <phoneticPr fontId="2"/>
  </si>
  <si>
    <t>本年度受入冊数</t>
    <rPh sb="0" eb="3">
      <t>ホンネンド</t>
    </rPh>
    <rPh sb="3" eb="5">
      <t>ウケイレ</t>
    </rPh>
    <rPh sb="5" eb="6">
      <t>サツ</t>
    </rPh>
    <rPh sb="6" eb="7">
      <t>スウ</t>
    </rPh>
    <phoneticPr fontId="2"/>
  </si>
  <si>
    <t>本年度末蔵書冊数</t>
    <rPh sb="0" eb="3">
      <t>ホンネンド</t>
    </rPh>
    <rPh sb="3" eb="4">
      <t>マツ</t>
    </rPh>
    <rPh sb="4" eb="6">
      <t>ゾウショ</t>
    </rPh>
    <rPh sb="6" eb="7">
      <t>サツ</t>
    </rPh>
    <rPh sb="7" eb="8">
      <t>スウ</t>
    </rPh>
    <phoneticPr fontId="2"/>
  </si>
  <si>
    <t>購入タイトル数</t>
    <rPh sb="0" eb="2">
      <t>コウニュウ</t>
    </rPh>
    <rPh sb="6" eb="7">
      <t>スウ</t>
    </rPh>
    <phoneticPr fontId="2"/>
  </si>
  <si>
    <t>雑誌</t>
    <rPh sb="0" eb="2">
      <t>ザッシ</t>
    </rPh>
    <phoneticPr fontId="2"/>
  </si>
  <si>
    <t>新聞</t>
    <rPh sb="0" eb="2">
      <t>シンブン</t>
    </rPh>
    <phoneticPr fontId="2"/>
  </si>
  <si>
    <t>（３）視聴覚資料</t>
    <rPh sb="3" eb="6">
      <t>シチョウカク</t>
    </rPh>
    <rPh sb="6" eb="8">
      <t>シリョウ</t>
    </rPh>
    <phoneticPr fontId="2"/>
  </si>
  <si>
    <t>本年度受入点数</t>
    <rPh sb="0" eb="3">
      <t>ホンネンド</t>
    </rPh>
    <rPh sb="3" eb="5">
      <t>ウケイレ</t>
    </rPh>
    <rPh sb="5" eb="7">
      <t>テンスウ</t>
    </rPh>
    <phoneticPr fontId="2"/>
  </si>
  <si>
    <t>本年度末所蔵点数</t>
    <rPh sb="0" eb="1">
      <t>ホン</t>
    </rPh>
    <rPh sb="1" eb="4">
      <t>ネンドマツ</t>
    </rPh>
    <rPh sb="4" eb="6">
      <t>ショゾウ</t>
    </rPh>
    <rPh sb="6" eb="8">
      <t>テンスウ</t>
    </rPh>
    <phoneticPr fontId="2"/>
  </si>
  <si>
    <t>施設利用</t>
    <rPh sb="0" eb="2">
      <t>シセツ</t>
    </rPh>
    <rPh sb="2" eb="4">
      <t>リヨウ</t>
    </rPh>
    <phoneticPr fontId="2"/>
  </si>
  <si>
    <t>ﾀｲﾄﾙ数計</t>
    <rPh sb="4" eb="5">
      <t>スウ</t>
    </rPh>
    <rPh sb="5" eb="6">
      <t>ケイ</t>
    </rPh>
    <phoneticPr fontId="2"/>
  </si>
  <si>
    <t>回数</t>
    <rPh sb="0" eb="2">
      <t>カイスウ</t>
    </rPh>
    <phoneticPr fontId="2"/>
  </si>
  <si>
    <t>参加人数</t>
    <rPh sb="0" eb="2">
      <t>サンカ</t>
    </rPh>
    <rPh sb="2" eb="4">
      <t>ニンズウ</t>
    </rPh>
    <phoneticPr fontId="2"/>
  </si>
  <si>
    <t>中央図書館（２階展示コーナー）　</t>
    <rPh sb="0" eb="2">
      <t>チュウオウ</t>
    </rPh>
    <rPh sb="2" eb="5">
      <t>トショカン</t>
    </rPh>
    <rPh sb="7" eb="8">
      <t>カイ</t>
    </rPh>
    <rPh sb="8" eb="10">
      <t>テンジ</t>
    </rPh>
    <phoneticPr fontId="2"/>
  </si>
  <si>
    <t>岡山市立図書館</t>
    <rPh sb="0" eb="2">
      <t>オカヤマ</t>
    </rPh>
    <rPh sb="2" eb="4">
      <t>シリツ</t>
    </rPh>
    <rPh sb="4" eb="7">
      <t>トショカン</t>
    </rPh>
    <phoneticPr fontId="2"/>
  </si>
  <si>
    <t>中央図書館</t>
    <rPh sb="0" eb="5">
      <t>チュウオウトショカン</t>
    </rPh>
    <phoneticPr fontId="2"/>
  </si>
  <si>
    <t>幸町図書館</t>
    <rPh sb="0" eb="2">
      <t>サイワイチョウ</t>
    </rPh>
    <rPh sb="2" eb="5">
      <t>トショカン</t>
    </rPh>
    <phoneticPr fontId="2"/>
  </si>
  <si>
    <t>浦安総合公園図書館</t>
    <rPh sb="0" eb="2">
      <t>ウラヤス</t>
    </rPh>
    <rPh sb="2" eb="4">
      <t>ソウゴウ</t>
    </rPh>
    <rPh sb="4" eb="6">
      <t>コウエン</t>
    </rPh>
    <rPh sb="6" eb="9">
      <t>トショカン</t>
    </rPh>
    <phoneticPr fontId="2"/>
  </si>
  <si>
    <t>伊島図書館</t>
    <rPh sb="0" eb="1">
      <t>イ</t>
    </rPh>
    <rPh sb="1" eb="2">
      <t>シマ</t>
    </rPh>
    <rPh sb="2" eb="5">
      <t>トショカン</t>
    </rPh>
    <phoneticPr fontId="2"/>
  </si>
  <si>
    <t>足守図書館</t>
    <rPh sb="0" eb="2">
      <t>アシモリ</t>
    </rPh>
    <rPh sb="2" eb="5">
      <t>トショカン</t>
    </rPh>
    <phoneticPr fontId="2"/>
  </si>
  <si>
    <t>蔵書冊数（図書のみ）</t>
    <rPh sb="0" eb="1">
      <t>ゾウ</t>
    </rPh>
    <rPh sb="1" eb="3">
      <t>ショサツ</t>
    </rPh>
    <rPh sb="3" eb="4">
      <t>スウ</t>
    </rPh>
    <rPh sb="5" eb="7">
      <t>トショ</t>
    </rPh>
    <phoneticPr fontId="2"/>
  </si>
  <si>
    <t>購入図書冊数</t>
    <rPh sb="0" eb="2">
      <t>コウニュウ</t>
    </rPh>
    <rPh sb="2" eb="4">
      <t>トショ</t>
    </rPh>
    <rPh sb="4" eb="5">
      <t>サツ</t>
    </rPh>
    <rPh sb="5" eb="6">
      <t>スウ</t>
    </rPh>
    <phoneticPr fontId="2"/>
  </si>
  <si>
    <t>購入図書の平均単価</t>
    <rPh sb="0" eb="2">
      <t>コウニュウ</t>
    </rPh>
    <rPh sb="2" eb="4">
      <t>トショ</t>
    </rPh>
    <rPh sb="5" eb="7">
      <t>ヘイキン</t>
    </rPh>
    <rPh sb="7" eb="9">
      <t>タンカ</t>
    </rPh>
    <phoneticPr fontId="2"/>
  </si>
  <si>
    <t>職員数</t>
    <rPh sb="0" eb="3">
      <t>ショクインスウ</t>
    </rPh>
    <phoneticPr fontId="2"/>
  </si>
  <si>
    <t>　　　　中央図書館</t>
    <rPh sb="4" eb="6">
      <t>チュウオウ</t>
    </rPh>
    <rPh sb="6" eb="9">
      <t>トショカン</t>
    </rPh>
    <phoneticPr fontId="2"/>
  </si>
  <si>
    <t>御津図書館</t>
    <rPh sb="0" eb="2">
      <t>ミツ</t>
    </rPh>
    <rPh sb="2" eb="5">
      <t>トショカン</t>
    </rPh>
    <phoneticPr fontId="2"/>
  </si>
  <si>
    <t>御津</t>
    <rPh sb="0" eb="2">
      <t>ミツ</t>
    </rPh>
    <phoneticPr fontId="2"/>
  </si>
  <si>
    <t>灘崎</t>
    <rPh sb="0" eb="2">
      <t>ナダサキ</t>
    </rPh>
    <phoneticPr fontId="2"/>
  </si>
  <si>
    <t>相互貸借</t>
    <rPh sb="0" eb="2">
      <t>ソウゴ</t>
    </rPh>
    <rPh sb="2" eb="4">
      <t>タイシャク</t>
    </rPh>
    <phoneticPr fontId="2"/>
  </si>
  <si>
    <t>他ＡＶ資料</t>
    <rPh sb="0" eb="1">
      <t>タ</t>
    </rPh>
    <rPh sb="3" eb="5">
      <t>シリョウ</t>
    </rPh>
    <phoneticPr fontId="2"/>
  </si>
  <si>
    <t>大元</t>
    <rPh sb="0" eb="2">
      <t>オオモト</t>
    </rPh>
    <phoneticPr fontId="2"/>
  </si>
  <si>
    <t>新規登録者数</t>
    <rPh sb="0" eb="2">
      <t>シンキ</t>
    </rPh>
    <rPh sb="2" eb="5">
      <t>トウロクシャ</t>
    </rPh>
    <rPh sb="5" eb="6">
      <t>スウ</t>
    </rPh>
    <phoneticPr fontId="2"/>
  </si>
  <si>
    <t>ＣＤ－ＲＯＭ</t>
    <phoneticPr fontId="2"/>
  </si>
  <si>
    <t>個人貸出冊数（ＡＶを除く）</t>
    <rPh sb="0" eb="2">
      <t>コジン</t>
    </rPh>
    <rPh sb="2" eb="5">
      <t>カシダシサツ</t>
    </rPh>
    <rPh sb="5" eb="6">
      <t>スウ</t>
    </rPh>
    <rPh sb="10" eb="11">
      <t>ノゾ</t>
    </rPh>
    <phoneticPr fontId="2"/>
  </si>
  <si>
    <t>建部</t>
    <rPh sb="0" eb="2">
      <t>タケベ</t>
    </rPh>
    <phoneticPr fontId="2"/>
  </si>
  <si>
    <t>瀬戸</t>
    <rPh sb="0" eb="2">
      <t>セト</t>
    </rPh>
    <phoneticPr fontId="2"/>
  </si>
  <si>
    <t>窓口</t>
    <rPh sb="0" eb="2">
      <t>マドグチ</t>
    </rPh>
    <phoneticPr fontId="2"/>
  </si>
  <si>
    <t>館内ＯＰＡＣ</t>
    <rPh sb="0" eb="2">
      <t>カンナイ</t>
    </rPh>
    <phoneticPr fontId="2"/>
  </si>
  <si>
    <t>建部町図書館</t>
    <rPh sb="0" eb="2">
      <t>タケベ</t>
    </rPh>
    <rPh sb="2" eb="3">
      <t>チョウ</t>
    </rPh>
    <rPh sb="3" eb="6">
      <t>トショカン</t>
    </rPh>
    <phoneticPr fontId="2"/>
  </si>
  <si>
    <t>瀬戸町図書館</t>
    <rPh sb="0" eb="2">
      <t>セト</t>
    </rPh>
    <rPh sb="2" eb="3">
      <t>チョウ</t>
    </rPh>
    <rPh sb="3" eb="6">
      <t>トショカン</t>
    </rPh>
    <phoneticPr fontId="2"/>
  </si>
  <si>
    <t>　</t>
  </si>
  <si>
    <t>　　　　幸町図書館</t>
    <rPh sb="4" eb="6">
      <t>サイワイチョウ</t>
    </rPh>
    <rPh sb="6" eb="9">
      <t>トショカン</t>
    </rPh>
    <phoneticPr fontId="2"/>
  </si>
  <si>
    <t>館</t>
    <rPh sb="0" eb="1">
      <t>カン</t>
    </rPh>
    <phoneticPr fontId="2"/>
  </si>
  <si>
    <t>読書案内・レファレンス受付</t>
    <rPh sb="0" eb="2">
      <t>ドクショ</t>
    </rPh>
    <rPh sb="2" eb="4">
      <t>アンナイ</t>
    </rPh>
    <rPh sb="11" eb="13">
      <t>ウケツケ</t>
    </rPh>
    <phoneticPr fontId="2"/>
  </si>
  <si>
    <t>　　　　御津図書館</t>
    <rPh sb="4" eb="6">
      <t>ミツ</t>
    </rPh>
    <rPh sb="6" eb="9">
      <t>トショカン</t>
    </rPh>
    <phoneticPr fontId="2"/>
  </si>
  <si>
    <t>人数</t>
  </si>
  <si>
    <t>　　　　　（１）中央図書館</t>
    <rPh sb="8" eb="10">
      <t>チュウオウ</t>
    </rPh>
    <rPh sb="10" eb="13">
      <t>トショカン</t>
    </rPh>
    <phoneticPr fontId="2"/>
  </si>
  <si>
    <t>　　　　　（２）幸町図書館</t>
    <rPh sb="8" eb="10">
      <t>サイワイチョウ</t>
    </rPh>
    <rPh sb="10" eb="13">
      <t>トショカン</t>
    </rPh>
    <phoneticPr fontId="2"/>
  </si>
  <si>
    <t>（内　中央</t>
    <rPh sb="1" eb="2">
      <t>ウチ</t>
    </rPh>
    <rPh sb="3" eb="5">
      <t>チュウオウ</t>
    </rPh>
    <phoneticPr fontId="2"/>
  </si>
  <si>
    <t>（１）中央図書館２階カウンター</t>
    <rPh sb="3" eb="8">
      <t>チュウオウトショカン</t>
    </rPh>
    <rPh sb="9" eb="10">
      <t>カイ</t>
    </rPh>
    <phoneticPr fontId="2"/>
  </si>
  <si>
    <t>（２）中央図書館２階カウンター以外の読書案内・レファレンス受付分</t>
    <rPh sb="3" eb="8">
      <t>チュウオウトショカン</t>
    </rPh>
    <rPh sb="9" eb="10">
      <t>カイ</t>
    </rPh>
    <rPh sb="15" eb="17">
      <t>イガイ</t>
    </rPh>
    <rPh sb="18" eb="20">
      <t>ドクショ</t>
    </rPh>
    <rPh sb="20" eb="22">
      <t>アンナイ</t>
    </rPh>
    <rPh sb="29" eb="31">
      <t>ウケツケ</t>
    </rPh>
    <rPh sb="31" eb="32">
      <t>ブン</t>
    </rPh>
    <phoneticPr fontId="2"/>
  </si>
  <si>
    <t>岡山市北区二日市町５６番地</t>
    <rPh sb="3" eb="5">
      <t>キタク</t>
    </rPh>
    <phoneticPr fontId="2"/>
  </si>
  <si>
    <t>岡山市北区幸町１０番１６号</t>
    <rPh sb="3" eb="5">
      <t>キタク</t>
    </rPh>
    <phoneticPr fontId="2"/>
  </si>
  <si>
    <t>岡山市北区伊島町二丁目９番３８号</t>
    <rPh sb="3" eb="5">
      <t>キタク</t>
    </rPh>
    <rPh sb="5" eb="8">
      <t>イシマチョウ</t>
    </rPh>
    <rPh sb="8" eb="9">
      <t>ニ</t>
    </rPh>
    <rPh sb="9" eb="11">
      <t>チョウメ</t>
    </rPh>
    <rPh sb="12" eb="13">
      <t>バン</t>
    </rPh>
    <rPh sb="15" eb="16">
      <t>ゴウ</t>
    </rPh>
    <phoneticPr fontId="2"/>
  </si>
  <si>
    <t>岡山市北区足守７１８番地</t>
    <rPh sb="0" eb="3">
      <t>オカヤマシ</t>
    </rPh>
    <rPh sb="3" eb="5">
      <t>キタク</t>
    </rPh>
    <rPh sb="5" eb="7">
      <t>アシモリ</t>
    </rPh>
    <rPh sb="10" eb="12">
      <t>バンチ</t>
    </rPh>
    <phoneticPr fontId="2"/>
  </si>
  <si>
    <t>岡山市北区御津宇垣１６２９番地</t>
    <rPh sb="3" eb="5">
      <t>キタク</t>
    </rPh>
    <rPh sb="5" eb="7">
      <t>ミツ</t>
    </rPh>
    <rPh sb="7" eb="9">
      <t>ウガキ</t>
    </rPh>
    <rPh sb="13" eb="15">
      <t>バンチ</t>
    </rPh>
    <phoneticPr fontId="2"/>
  </si>
  <si>
    <t>瀬戸町図書館</t>
    <rPh sb="0" eb="3">
      <t>セトチョウ</t>
    </rPh>
    <rPh sb="3" eb="6">
      <t>トショカン</t>
    </rPh>
    <phoneticPr fontId="2"/>
  </si>
  <si>
    <t>　　　　浦安総合公園図書館</t>
    <rPh sb="4" eb="6">
      <t>ウラヤス</t>
    </rPh>
    <rPh sb="6" eb="8">
      <t>ソウゴウ</t>
    </rPh>
    <rPh sb="8" eb="10">
      <t>コウエン</t>
    </rPh>
    <rPh sb="10" eb="13">
      <t>トショカン</t>
    </rPh>
    <phoneticPr fontId="2"/>
  </si>
  <si>
    <t>　　　　瀬戸町図書館</t>
    <rPh sb="4" eb="7">
      <t>セドマチ</t>
    </rPh>
    <rPh sb="7" eb="10">
      <t>トショカン</t>
    </rPh>
    <phoneticPr fontId="2"/>
  </si>
  <si>
    <t>団体貸出冊数</t>
    <rPh sb="0" eb="2">
      <t>ダンタイ</t>
    </rPh>
    <rPh sb="2" eb="4">
      <t>カシダシ</t>
    </rPh>
    <rPh sb="4" eb="5">
      <t>サツ</t>
    </rPh>
    <rPh sb="5" eb="6">
      <t>スウ</t>
    </rPh>
    <phoneticPr fontId="2"/>
  </si>
  <si>
    <t>学校園</t>
    <rPh sb="0" eb="2">
      <t>ガッコウ</t>
    </rPh>
    <rPh sb="2" eb="3">
      <t>エン</t>
    </rPh>
    <phoneticPr fontId="2"/>
  </si>
  <si>
    <t>市民一人当たりの貸出冊数（Ｄ／Ａ）</t>
    <rPh sb="0" eb="2">
      <t>シミン</t>
    </rPh>
    <rPh sb="2" eb="4">
      <t>ヒトリ</t>
    </rPh>
    <rPh sb="4" eb="5">
      <t>ア</t>
    </rPh>
    <rPh sb="8" eb="11">
      <t>カシダシサツ</t>
    </rPh>
    <rPh sb="11" eb="12">
      <t>スウ</t>
    </rPh>
    <phoneticPr fontId="2"/>
  </si>
  <si>
    <t>市民一人当たりの図書館費（Ｉ／Ａ）</t>
    <rPh sb="0" eb="2">
      <t>シミン</t>
    </rPh>
    <rPh sb="2" eb="4">
      <t>ヒトリ</t>
    </rPh>
    <rPh sb="4" eb="5">
      <t>ア</t>
    </rPh>
    <rPh sb="8" eb="11">
      <t>トショカン</t>
    </rPh>
    <rPh sb="11" eb="12">
      <t>ヒ</t>
    </rPh>
    <phoneticPr fontId="2"/>
  </si>
  <si>
    <t>市民一人当たりの資料費（Ｊ／Ａ）</t>
    <rPh sb="0" eb="2">
      <t>シミン</t>
    </rPh>
    <rPh sb="2" eb="4">
      <t>ヒトリ</t>
    </rPh>
    <rPh sb="4" eb="5">
      <t>ア</t>
    </rPh>
    <rPh sb="8" eb="11">
      <t>シリョウヒ</t>
    </rPh>
    <phoneticPr fontId="2"/>
  </si>
  <si>
    <t>市民一人当たりの蔵書冊数（Ｇ／Ａ）</t>
    <rPh sb="0" eb="2">
      <t>シミン</t>
    </rPh>
    <rPh sb="2" eb="4">
      <t>ヒトリ</t>
    </rPh>
    <rPh sb="4" eb="5">
      <t>ア</t>
    </rPh>
    <rPh sb="8" eb="10">
      <t>ゾウショ</t>
    </rPh>
    <rPh sb="10" eb="11">
      <t>サツ</t>
    </rPh>
    <rPh sb="11" eb="12">
      <t>スウ</t>
    </rPh>
    <phoneticPr fontId="2"/>
  </si>
  <si>
    <t>市民一人当たりの購入図書冊数（Ｈ／Ａ）</t>
    <rPh sb="0" eb="2">
      <t>シミン</t>
    </rPh>
    <rPh sb="2" eb="4">
      <t>ヒトリ</t>
    </rPh>
    <rPh sb="4" eb="5">
      <t>ア</t>
    </rPh>
    <rPh sb="8" eb="10">
      <t>コウニュウ</t>
    </rPh>
    <rPh sb="10" eb="12">
      <t>トショ</t>
    </rPh>
    <rPh sb="12" eb="13">
      <t>サツ</t>
    </rPh>
    <rPh sb="13" eb="14">
      <t>スウ</t>
    </rPh>
    <phoneticPr fontId="2"/>
  </si>
  <si>
    <t>年度内貸出登録率（有効貸出登録率）（Ｃ／Ａ）</t>
    <rPh sb="0" eb="3">
      <t>ネンドナイ</t>
    </rPh>
    <rPh sb="3" eb="5">
      <t>カシダシ</t>
    </rPh>
    <rPh sb="5" eb="8">
      <t>トウロクリツ</t>
    </rPh>
    <rPh sb="9" eb="11">
      <t>ユウコウ</t>
    </rPh>
    <rPh sb="11" eb="13">
      <t>カシダシ</t>
    </rPh>
    <rPh sb="13" eb="16">
      <t>トウロクリツ</t>
    </rPh>
    <phoneticPr fontId="2"/>
  </si>
  <si>
    <t>蔵書回転率（Ｄ／Ｇ）</t>
    <rPh sb="0" eb="2">
      <t>ゾウショ</t>
    </rPh>
    <rPh sb="2" eb="5">
      <t>カイテンリツ</t>
    </rPh>
    <phoneticPr fontId="2"/>
  </si>
  <si>
    <t>年度内貸出登録者一人当たりの貸出冊数（Ｄ／Ｃ）</t>
    <rPh sb="0" eb="3">
      <t>ネンドナイ</t>
    </rPh>
    <rPh sb="3" eb="5">
      <t>カシダシ</t>
    </rPh>
    <rPh sb="5" eb="8">
      <t>トウロクシャ</t>
    </rPh>
    <rPh sb="8" eb="11">
      <t>ヒトリア</t>
    </rPh>
    <rPh sb="14" eb="17">
      <t>カシダシサツ</t>
    </rPh>
    <rPh sb="17" eb="18">
      <t>スウ</t>
    </rPh>
    <phoneticPr fontId="2"/>
  </si>
  <si>
    <t>職員一人当たりの奉仕人口（Ａ／Ｍ）</t>
    <rPh sb="0" eb="2">
      <t>ショクイン</t>
    </rPh>
    <rPh sb="2" eb="5">
      <t>ヒトリア</t>
    </rPh>
    <rPh sb="8" eb="10">
      <t>ホウシ</t>
    </rPh>
    <rPh sb="10" eb="12">
      <t>ジンコウ</t>
    </rPh>
    <phoneticPr fontId="2"/>
  </si>
  <si>
    <t>職員一人当たりの貸出冊数（Ｄ／Ｍ）</t>
    <rPh sb="0" eb="2">
      <t>ショクイン</t>
    </rPh>
    <rPh sb="2" eb="5">
      <t>ヒトリア</t>
    </rPh>
    <rPh sb="8" eb="11">
      <t>カシダシサツ</t>
    </rPh>
    <rPh sb="11" eb="12">
      <t>スウ</t>
    </rPh>
    <phoneticPr fontId="2"/>
  </si>
  <si>
    <t>貸出コスト（Ｉ／Ｄ）</t>
    <rPh sb="0" eb="2">
      <t>カシダシ</t>
    </rPh>
    <phoneticPr fontId="2"/>
  </si>
  <si>
    <t>貸出サービス指標（Ｌ×Ｄ／Ｉ）</t>
    <rPh sb="0" eb="2">
      <t>カシダシ</t>
    </rPh>
    <rPh sb="6" eb="8">
      <t>シヒョウ</t>
    </rPh>
    <phoneticPr fontId="2"/>
  </si>
  <si>
    <t>他自治体図書館への貸出</t>
    <rPh sb="0" eb="1">
      <t>ホカ</t>
    </rPh>
    <rPh sb="1" eb="4">
      <t>ジチタイ</t>
    </rPh>
    <rPh sb="4" eb="7">
      <t>トショカン</t>
    </rPh>
    <rPh sb="9" eb="11">
      <t>カシダシ</t>
    </rPh>
    <phoneticPr fontId="2"/>
  </si>
  <si>
    <t>その他団体（子ども文庫など）</t>
    <rPh sb="2" eb="3">
      <t>タ</t>
    </rPh>
    <rPh sb="3" eb="5">
      <t>ダンタイ</t>
    </rPh>
    <rPh sb="6" eb="7">
      <t>コ</t>
    </rPh>
    <rPh sb="9" eb="11">
      <t>ブンコ</t>
    </rPh>
    <phoneticPr fontId="2"/>
  </si>
  <si>
    <t>１　個人貸出数</t>
    <rPh sb="2" eb="4">
      <t>コジン</t>
    </rPh>
    <rPh sb="4" eb="6">
      <t>カシダシ</t>
    </rPh>
    <rPh sb="6" eb="7">
      <t>スウ</t>
    </rPh>
    <phoneticPr fontId="2"/>
  </si>
  <si>
    <t>２　個人登録者数</t>
    <rPh sb="2" eb="4">
      <t>コジン</t>
    </rPh>
    <rPh sb="4" eb="7">
      <t>トウロクシャ</t>
    </rPh>
    <rPh sb="7" eb="8">
      <t>スウ</t>
    </rPh>
    <phoneticPr fontId="2"/>
  </si>
  <si>
    <t>正規職員一人当たりの貸出冊数（Ｄ／Ｎ）</t>
    <rPh sb="0" eb="2">
      <t>セイキ</t>
    </rPh>
    <rPh sb="2" eb="4">
      <t>ショクイン</t>
    </rPh>
    <rPh sb="4" eb="7">
      <t>ヒトリア</t>
    </rPh>
    <rPh sb="10" eb="13">
      <t>カシダシサツ</t>
    </rPh>
    <rPh sb="13" eb="14">
      <t>スウ</t>
    </rPh>
    <phoneticPr fontId="2"/>
  </si>
  <si>
    <t>予約受付件数</t>
    <rPh sb="0" eb="2">
      <t>ヨヤク</t>
    </rPh>
    <rPh sb="2" eb="4">
      <t>ウケツケ</t>
    </rPh>
    <rPh sb="4" eb="6">
      <t>ケンスウ</t>
    </rPh>
    <phoneticPr fontId="2"/>
  </si>
  <si>
    <t>＊足守図書館の配本冊数はＢＭの蔵書冊数に含む。</t>
    <rPh sb="1" eb="3">
      <t>アシモリ</t>
    </rPh>
    <rPh sb="3" eb="6">
      <t>トショカン</t>
    </rPh>
    <rPh sb="7" eb="9">
      <t>ハイホン</t>
    </rPh>
    <rPh sb="9" eb="10">
      <t>サツ</t>
    </rPh>
    <rPh sb="10" eb="11">
      <t>スウ</t>
    </rPh>
    <rPh sb="15" eb="17">
      <t>ゾウショ</t>
    </rPh>
    <rPh sb="17" eb="18">
      <t>サツ</t>
    </rPh>
    <rPh sb="18" eb="19">
      <t>スウ</t>
    </rPh>
    <rPh sb="20" eb="21">
      <t>フク</t>
    </rPh>
    <phoneticPr fontId="2"/>
  </si>
  <si>
    <t>図書</t>
    <rPh sb="0" eb="2">
      <t>トショ</t>
    </rPh>
    <phoneticPr fontId="2"/>
  </si>
  <si>
    <t>継続登録者数</t>
    <rPh sb="0" eb="2">
      <t>ケイゾク</t>
    </rPh>
    <rPh sb="2" eb="5">
      <t>トウロクシャ</t>
    </rPh>
    <rPh sb="5" eb="6">
      <t>スウ</t>
    </rPh>
    <phoneticPr fontId="2"/>
  </si>
  <si>
    <t>岡山市南区浦安南町４９３番地２</t>
    <rPh sb="3" eb="5">
      <t>ミナミク</t>
    </rPh>
    <rPh sb="13" eb="14">
      <t>チ</t>
    </rPh>
    <phoneticPr fontId="2"/>
  </si>
  <si>
    <t>岡山市北区建部町福渡８３０番地１</t>
    <rPh sb="3" eb="5">
      <t>キタク</t>
    </rPh>
    <rPh sb="5" eb="7">
      <t>タケベ</t>
    </rPh>
    <rPh sb="7" eb="8">
      <t>チョウ</t>
    </rPh>
    <rPh sb="8" eb="10">
      <t>フクワタリ</t>
    </rPh>
    <rPh sb="13" eb="14">
      <t>バン</t>
    </rPh>
    <rPh sb="14" eb="15">
      <t>チ</t>
    </rPh>
    <phoneticPr fontId="2"/>
  </si>
  <si>
    <t>岡山市東区瀬戸町下１８８番地２</t>
    <rPh sb="3" eb="5">
      <t>ヒガシク</t>
    </rPh>
    <rPh sb="5" eb="8">
      <t>セトチョウ</t>
    </rPh>
    <rPh sb="8" eb="9">
      <t>シモ</t>
    </rPh>
    <rPh sb="12" eb="13">
      <t>バン</t>
    </rPh>
    <rPh sb="13" eb="14">
      <t>チ</t>
    </rPh>
    <phoneticPr fontId="2"/>
  </si>
  <si>
    <t>ＡＶ</t>
    <phoneticPr fontId="2"/>
  </si>
  <si>
    <t>デイジー</t>
    <phoneticPr fontId="2"/>
  </si>
  <si>
    <t xml:space="preserve"> </t>
    <phoneticPr fontId="2"/>
  </si>
  <si>
    <t>カセット</t>
    <phoneticPr fontId="2"/>
  </si>
  <si>
    <t>レーザーディスク</t>
    <phoneticPr fontId="2"/>
  </si>
  <si>
    <t>ＤＶＤ</t>
    <phoneticPr fontId="2"/>
  </si>
  <si>
    <t>ハンディキャップ</t>
    <phoneticPr fontId="2"/>
  </si>
  <si>
    <t>）</t>
    <phoneticPr fontId="2"/>
  </si>
  <si>
    <t>メール</t>
    <phoneticPr fontId="2"/>
  </si>
  <si>
    <t>登録率（Ｂ／Ａ）</t>
    <rPh sb="0" eb="3">
      <t>トウロクリツ</t>
    </rPh>
    <phoneticPr fontId="2"/>
  </si>
  <si>
    <t>灘崎図書館</t>
    <rPh sb="0" eb="2">
      <t>ナダサキ</t>
    </rPh>
    <rPh sb="2" eb="5">
      <t>トショカン</t>
    </rPh>
    <phoneticPr fontId="2"/>
  </si>
  <si>
    <t>岡山市南区片岡１８６番地</t>
    <rPh sb="3" eb="5">
      <t>ミナミク</t>
    </rPh>
    <rPh sb="5" eb="7">
      <t>カタオカ</t>
    </rPh>
    <rPh sb="10" eb="12">
      <t>バンチ</t>
    </rPh>
    <phoneticPr fontId="2"/>
  </si>
  <si>
    <t>１階カウンター</t>
    <rPh sb="1" eb="2">
      <t>カイ</t>
    </rPh>
    <phoneticPr fontId="2"/>
  </si>
  <si>
    <t>図書・雑誌</t>
    <rPh sb="0" eb="2">
      <t>トショ</t>
    </rPh>
    <rPh sb="3" eb="5">
      <t>ザッシ</t>
    </rPh>
    <phoneticPr fontId="2"/>
  </si>
  <si>
    <t>２階カウンター</t>
    <rPh sb="1" eb="2">
      <t>カイ</t>
    </rPh>
    <phoneticPr fontId="2"/>
  </si>
  <si>
    <t>合計</t>
    <rPh sb="0" eb="2">
      <t>ゴウケイ</t>
    </rPh>
    <phoneticPr fontId="2"/>
  </si>
  <si>
    <t>灘崎町図書館</t>
    <rPh sb="0" eb="2">
      <t>ナダサキ</t>
    </rPh>
    <rPh sb="2" eb="6">
      <t>チョウトショカン</t>
    </rPh>
    <phoneticPr fontId="2"/>
  </si>
  <si>
    <t>　　　　建部町図書館</t>
    <rPh sb="4" eb="7">
      <t>タケベチョウ</t>
    </rPh>
    <rPh sb="7" eb="10">
      <t>トショカン</t>
    </rPh>
    <phoneticPr fontId="2"/>
  </si>
  <si>
    <t>個人貸出冊数</t>
    <rPh sb="0" eb="2">
      <t>コジン</t>
    </rPh>
    <rPh sb="2" eb="4">
      <t>カシダシ</t>
    </rPh>
    <rPh sb="4" eb="6">
      <t>サッスウ</t>
    </rPh>
    <phoneticPr fontId="2"/>
  </si>
  <si>
    <t>モノクロ</t>
    <phoneticPr fontId="2"/>
  </si>
  <si>
    <t>カラー</t>
    <phoneticPr fontId="2"/>
  </si>
  <si>
    <t>西大寺緑花公園緑の図書室</t>
    <rPh sb="0" eb="3">
      <t>サイダイジ</t>
    </rPh>
    <rPh sb="3" eb="4">
      <t>ミドリ</t>
    </rPh>
    <rPh sb="4" eb="5">
      <t>ハナ</t>
    </rPh>
    <rPh sb="5" eb="7">
      <t>コウエン</t>
    </rPh>
    <rPh sb="7" eb="8">
      <t>ミドリ</t>
    </rPh>
    <rPh sb="9" eb="12">
      <t>トショシツ</t>
    </rPh>
    <phoneticPr fontId="2"/>
  </si>
  <si>
    <t>岡山市東区西大寺南一丁目２番３号</t>
    <rPh sb="3" eb="5">
      <t>ヒガシク</t>
    </rPh>
    <rPh sb="5" eb="8">
      <t>サイダイジ</t>
    </rPh>
    <rPh sb="8" eb="9">
      <t>ミナミ</t>
    </rPh>
    <rPh sb="9" eb="12">
      <t>イッチョウメ</t>
    </rPh>
    <rPh sb="13" eb="14">
      <t>バン</t>
    </rPh>
    <rPh sb="15" eb="16">
      <t>ゴウ</t>
    </rPh>
    <phoneticPr fontId="2"/>
  </si>
  <si>
    <t>緑</t>
    <rPh sb="0" eb="1">
      <t>ミドリ</t>
    </rPh>
    <phoneticPr fontId="2"/>
  </si>
  <si>
    <t>岡山</t>
    <rPh sb="0" eb="2">
      <t>オカヤマ</t>
    </rPh>
    <phoneticPr fontId="2"/>
  </si>
  <si>
    <t>西</t>
    <rPh sb="0" eb="1">
      <t>ニシ</t>
    </rPh>
    <phoneticPr fontId="2"/>
  </si>
  <si>
    <t>インターンシップ（大学生）</t>
    <rPh sb="9" eb="12">
      <t>ダイガクセイ</t>
    </rPh>
    <phoneticPr fontId="2"/>
  </si>
  <si>
    <t>個人貸出冊数（公民館を除く，ＡＶは含む）</t>
    <rPh sb="0" eb="2">
      <t>コジン</t>
    </rPh>
    <rPh sb="2" eb="5">
      <t>カシダシサツ</t>
    </rPh>
    <rPh sb="5" eb="6">
      <t>スウ</t>
    </rPh>
    <rPh sb="7" eb="10">
      <t>コウミンカン</t>
    </rPh>
    <rPh sb="11" eb="12">
      <t>ノゾ</t>
    </rPh>
    <rPh sb="17" eb="18">
      <t>フク</t>
    </rPh>
    <phoneticPr fontId="2"/>
  </si>
  <si>
    <t>※個人貸出人数の児童は０歳～１２歳，一般は１３歳以上</t>
    <rPh sb="1" eb="3">
      <t>コジン</t>
    </rPh>
    <rPh sb="3" eb="5">
      <t>カシダシ</t>
    </rPh>
    <rPh sb="5" eb="7">
      <t>ニンズウ</t>
    </rPh>
    <rPh sb="8" eb="10">
      <t>ジドウ</t>
    </rPh>
    <rPh sb="12" eb="13">
      <t>サイ</t>
    </rPh>
    <rPh sb="16" eb="17">
      <t>サイ</t>
    </rPh>
    <rPh sb="18" eb="20">
      <t>イッパン</t>
    </rPh>
    <rPh sb="23" eb="26">
      <t>サイイジョウ</t>
    </rPh>
    <phoneticPr fontId="2"/>
  </si>
  <si>
    <t>*1 他館から借用のうち，中央には障害者用資料の　朗読テープ</t>
    <rPh sb="25" eb="27">
      <t>ロウドク</t>
    </rPh>
    <phoneticPr fontId="2"/>
  </si>
  <si>
    <t>特殊文庫
（国富文庫・燕々文庫，岡山市合併前の町村資料など）</t>
    <rPh sb="0" eb="2">
      <t>トクシュ</t>
    </rPh>
    <rPh sb="2" eb="4">
      <t>ブンコ</t>
    </rPh>
    <rPh sb="6" eb="8">
      <t>クニトミ</t>
    </rPh>
    <rPh sb="8" eb="10">
      <t>ブンコ</t>
    </rPh>
    <rPh sb="11" eb="12">
      <t>ツバメ</t>
    </rPh>
    <rPh sb="13" eb="15">
      <t>ブンコ</t>
    </rPh>
    <rPh sb="16" eb="19">
      <t>オカヤマシ</t>
    </rPh>
    <rPh sb="19" eb="22">
      <t>ガッペイマエ</t>
    </rPh>
    <rPh sb="23" eb="25">
      <t>チョウソン</t>
    </rPh>
    <rPh sb="25" eb="27">
      <t>シリョウ</t>
    </rPh>
    <phoneticPr fontId="2"/>
  </si>
  <si>
    <t>*身体障害者家庭配本の数は，ＢＭの個人登録者数，個人貸出人数・冊数に含む。</t>
    <rPh sb="1" eb="3">
      <t>シンタイ</t>
    </rPh>
    <rPh sb="3" eb="6">
      <t>ショウガイシャ</t>
    </rPh>
    <rPh sb="6" eb="8">
      <t>カテイ</t>
    </rPh>
    <rPh sb="8" eb="10">
      <t>ハイホン</t>
    </rPh>
    <rPh sb="11" eb="12">
      <t>カズ</t>
    </rPh>
    <rPh sb="17" eb="19">
      <t>コジン</t>
    </rPh>
    <rPh sb="19" eb="22">
      <t>トウロクシャ</t>
    </rPh>
    <rPh sb="22" eb="23">
      <t>スウ</t>
    </rPh>
    <rPh sb="24" eb="26">
      <t>コジン</t>
    </rPh>
    <rPh sb="26" eb="28">
      <t>カシダシ</t>
    </rPh>
    <rPh sb="28" eb="30">
      <t>ニンズウ</t>
    </rPh>
    <rPh sb="31" eb="33">
      <t>サッスウ</t>
    </rPh>
    <rPh sb="34" eb="35">
      <t>フク</t>
    </rPh>
    <phoneticPr fontId="2"/>
  </si>
  <si>
    <t>　　　　　（３）浦安総合公園図書館</t>
    <rPh sb="8" eb="10">
      <t>ウラヤス</t>
    </rPh>
    <rPh sb="10" eb="12">
      <t>ソウゴウ</t>
    </rPh>
    <rPh sb="12" eb="14">
      <t>コウエン</t>
    </rPh>
    <rPh sb="14" eb="17">
      <t>トショカン</t>
    </rPh>
    <phoneticPr fontId="2"/>
  </si>
  <si>
    <t>　　　　　（４）伊島図書館</t>
    <rPh sb="8" eb="10">
      <t>イシマ</t>
    </rPh>
    <rPh sb="10" eb="13">
      <t>トショカン</t>
    </rPh>
    <phoneticPr fontId="2"/>
  </si>
  <si>
    <t>　　　　　（５）建部町図書館</t>
    <rPh sb="8" eb="11">
      <t>タケベチョウ</t>
    </rPh>
    <rPh sb="11" eb="14">
      <t>トショカン</t>
    </rPh>
    <phoneticPr fontId="2"/>
  </si>
  <si>
    <t>　　　　　（６）御津図書館</t>
    <rPh sb="8" eb="10">
      <t>ミツ</t>
    </rPh>
    <rPh sb="10" eb="13">
      <t>トショカン</t>
    </rPh>
    <phoneticPr fontId="2"/>
  </si>
  <si>
    <t>　　　　　（７）瀬戸町図書館</t>
    <rPh sb="8" eb="11">
      <t>セドマチ</t>
    </rPh>
    <rPh sb="11" eb="14">
      <t>トショカン</t>
    </rPh>
    <phoneticPr fontId="2"/>
  </si>
  <si>
    <t>　　　　　（８）灘崎図書館</t>
    <rPh sb="8" eb="10">
      <t>ナダサキ</t>
    </rPh>
    <rPh sb="10" eb="13">
      <t>トショカン</t>
    </rPh>
    <phoneticPr fontId="2"/>
  </si>
  <si>
    <t>　　　　　（９）西大寺緑花公園緑の図書室</t>
    <rPh sb="8" eb="11">
      <t>サイダイジ</t>
    </rPh>
    <rPh sb="11" eb="12">
      <t>ミドリ</t>
    </rPh>
    <rPh sb="12" eb="13">
      <t>ハナ</t>
    </rPh>
    <rPh sb="13" eb="15">
      <t>コウエン</t>
    </rPh>
    <rPh sb="15" eb="16">
      <t>ミドリ</t>
    </rPh>
    <rPh sb="17" eb="20">
      <t>トショシツ</t>
    </rPh>
    <phoneticPr fontId="2"/>
  </si>
  <si>
    <t>資料回送数（ふれあい
中央図書館）</t>
    <rPh sb="0" eb="2">
      <t>シリョウ</t>
    </rPh>
    <rPh sb="2" eb="4">
      <t>カイソウ</t>
    </rPh>
    <rPh sb="4" eb="5">
      <t>スウ</t>
    </rPh>
    <rPh sb="12" eb="17">
      <t>チュウオウトショカン</t>
    </rPh>
    <phoneticPr fontId="2"/>
  </si>
  <si>
    <t>利用・蔵書統計</t>
    <rPh sb="0" eb="2">
      <t>リヨウ</t>
    </rPh>
    <rPh sb="3" eb="5">
      <t>ゾウショ</t>
    </rPh>
    <rPh sb="5" eb="7">
      <t>トウケイ</t>
    </rPh>
    <phoneticPr fontId="2"/>
  </si>
  <si>
    <t>携帯</t>
    <rPh sb="0" eb="2">
      <t>ケイタイ</t>
    </rPh>
    <phoneticPr fontId="2"/>
  </si>
  <si>
    <t>お知らせページ</t>
    <rPh sb="1" eb="2">
      <t>シ</t>
    </rPh>
    <phoneticPr fontId="2"/>
  </si>
  <si>
    <t>資料検索</t>
    <rPh sb="0" eb="2">
      <t>シリョウ</t>
    </rPh>
    <rPh sb="2" eb="4">
      <t>ケンサク</t>
    </rPh>
    <phoneticPr fontId="2"/>
  </si>
  <si>
    <t>新着資料一覧</t>
    <rPh sb="0" eb="2">
      <t>シンチャク</t>
    </rPh>
    <rPh sb="2" eb="4">
      <t>シリョウ</t>
    </rPh>
    <rPh sb="4" eb="6">
      <t>イチラン</t>
    </rPh>
    <phoneticPr fontId="2"/>
  </si>
  <si>
    <t>貸出照会・予約照会</t>
    <rPh sb="0" eb="2">
      <t>カシダシ</t>
    </rPh>
    <rPh sb="2" eb="4">
      <t>ショウカイ</t>
    </rPh>
    <rPh sb="5" eb="7">
      <t>ヨヤク</t>
    </rPh>
    <rPh sb="7" eb="9">
      <t>ショウカイ</t>
    </rPh>
    <phoneticPr fontId="2"/>
  </si>
  <si>
    <t>予約状況変更</t>
    <rPh sb="0" eb="2">
      <t>ヨヤク</t>
    </rPh>
    <rPh sb="2" eb="4">
      <t>ジョウキョウ</t>
    </rPh>
    <rPh sb="4" eb="6">
      <t>ヘンコウ</t>
    </rPh>
    <phoneticPr fontId="2"/>
  </si>
  <si>
    <t>予約取消</t>
    <rPh sb="0" eb="2">
      <t>ヨヤク</t>
    </rPh>
    <rPh sb="2" eb="4">
      <t>トリケシ</t>
    </rPh>
    <phoneticPr fontId="2"/>
  </si>
  <si>
    <t>貸出延長</t>
    <rPh sb="0" eb="2">
      <t>カシダシ</t>
    </rPh>
    <rPh sb="2" eb="4">
      <t>エンチョウ</t>
    </rPh>
    <phoneticPr fontId="2"/>
  </si>
  <si>
    <t>メールアドレス・パスワード変更</t>
    <rPh sb="13" eb="15">
      <t>ヘンコウ</t>
    </rPh>
    <phoneticPr fontId="2"/>
  </si>
  <si>
    <t>新着資料お知らせメールサービス新規登録</t>
    <rPh sb="0" eb="2">
      <t>シンチャク</t>
    </rPh>
    <rPh sb="2" eb="4">
      <t>シリョウ</t>
    </rPh>
    <rPh sb="5" eb="6">
      <t>シ</t>
    </rPh>
    <rPh sb="15" eb="17">
      <t>シンキ</t>
    </rPh>
    <rPh sb="17" eb="19">
      <t>トウロク</t>
    </rPh>
    <phoneticPr fontId="2"/>
  </si>
  <si>
    <t>－</t>
  </si>
  <si>
    <t>旭</t>
    <rPh sb="0" eb="1">
      <t>アサヒ</t>
    </rPh>
    <phoneticPr fontId="2"/>
  </si>
  <si>
    <t>東山</t>
    <rPh sb="0" eb="2">
      <t>ヒガシヤマ</t>
    </rPh>
    <phoneticPr fontId="2"/>
  </si>
  <si>
    <t>万富</t>
    <rPh sb="0" eb="2">
      <t>マントミ</t>
    </rPh>
    <phoneticPr fontId="2"/>
  </si>
  <si>
    <t>中央図書館</t>
    <rPh sb="0" eb="2">
      <t>チュウオウ</t>
    </rPh>
    <rPh sb="2" eb="5">
      <t>トショカン</t>
    </rPh>
    <phoneticPr fontId="2"/>
  </si>
  <si>
    <t>個人登録者数（足守および公民館の重複分を含む）</t>
    <rPh sb="0" eb="2">
      <t>コジン</t>
    </rPh>
    <rPh sb="2" eb="5">
      <t>トウロクシャ</t>
    </rPh>
    <rPh sb="5" eb="6">
      <t>スウ</t>
    </rPh>
    <rPh sb="7" eb="9">
      <t>アシモリ</t>
    </rPh>
    <rPh sb="12" eb="14">
      <t>コウミン</t>
    </rPh>
    <rPh sb="14" eb="15">
      <t>カン</t>
    </rPh>
    <rPh sb="16" eb="19">
      <t>チョウフクブン</t>
    </rPh>
    <rPh sb="20" eb="21">
      <t>フク</t>
    </rPh>
    <phoneticPr fontId="2"/>
  </si>
  <si>
    <t>年度内個人貸出登録者数（足守および公民館の重複分を含む）</t>
    <rPh sb="0" eb="3">
      <t>ネンドナイ</t>
    </rPh>
    <rPh sb="3" eb="5">
      <t>コジン</t>
    </rPh>
    <rPh sb="5" eb="7">
      <t>カシダシ</t>
    </rPh>
    <rPh sb="7" eb="10">
      <t>トウロクシャ</t>
    </rPh>
    <rPh sb="10" eb="11">
      <t>スウ</t>
    </rPh>
    <rPh sb="12" eb="14">
      <t>アシモリ</t>
    </rPh>
    <rPh sb="17" eb="19">
      <t>コウミン</t>
    </rPh>
    <rPh sb="19" eb="20">
      <t>カン</t>
    </rPh>
    <rPh sb="21" eb="24">
      <t>チョウフクブン</t>
    </rPh>
    <rPh sb="25" eb="26">
      <t>フク</t>
    </rPh>
    <phoneticPr fontId="2"/>
  </si>
  <si>
    <t>利用団体数</t>
    <rPh sb="0" eb="2">
      <t>リヨウ</t>
    </rPh>
    <rPh sb="2" eb="5">
      <t>ダンタイスウ</t>
    </rPh>
    <phoneticPr fontId="2"/>
  </si>
  <si>
    <t>延べ団体数</t>
    <rPh sb="0" eb="1">
      <t>ノ</t>
    </rPh>
    <rPh sb="2" eb="4">
      <t>ダンタイ</t>
    </rPh>
    <phoneticPr fontId="2"/>
  </si>
  <si>
    <t>その他
団体
（子ども文庫など）</t>
    <rPh sb="2" eb="3">
      <t>タ</t>
    </rPh>
    <rPh sb="4" eb="6">
      <t>ダンタイ</t>
    </rPh>
    <rPh sb="8" eb="9">
      <t>コ</t>
    </rPh>
    <rPh sb="11" eb="13">
      <t>ブンコ</t>
    </rPh>
    <phoneticPr fontId="2"/>
  </si>
  <si>
    <t>学校園</t>
  </si>
  <si>
    <t>（１）子ども読書関連グループ出張活動の問い合わせ</t>
    <rPh sb="3" eb="4">
      <t>コ</t>
    </rPh>
    <rPh sb="6" eb="8">
      <t>ドクショ</t>
    </rPh>
    <rPh sb="8" eb="10">
      <t>カンレン</t>
    </rPh>
    <rPh sb="14" eb="16">
      <t>シュッチョウ</t>
    </rPh>
    <rPh sb="16" eb="18">
      <t>カツドウ</t>
    </rPh>
    <rPh sb="19" eb="20">
      <t>ト</t>
    </rPh>
    <rPh sb="21" eb="22">
      <t>ア</t>
    </rPh>
    <phoneticPr fontId="2"/>
  </si>
  <si>
    <t>（２）ボランティア活動希望等の問い合わせ</t>
    <rPh sb="9" eb="11">
      <t>カツドウ</t>
    </rPh>
    <rPh sb="11" eb="13">
      <t>キボウ</t>
    </rPh>
    <rPh sb="13" eb="14">
      <t>ナド</t>
    </rPh>
    <rPh sb="15" eb="16">
      <t>ト</t>
    </rPh>
    <rPh sb="17" eb="18">
      <t>ア</t>
    </rPh>
    <phoneticPr fontId="2"/>
  </si>
  <si>
    <t>Ｊ</t>
    <phoneticPr fontId="2"/>
  </si>
  <si>
    <t>ＯＰＡＣ利用状況</t>
    <phoneticPr fontId="2"/>
  </si>
  <si>
    <t>パソコン</t>
    <phoneticPr fontId="2"/>
  </si>
  <si>
    <t>予約受付件数</t>
    <rPh sb="0" eb="2">
      <t>ヨヤク</t>
    </rPh>
    <rPh sb="2" eb="4">
      <t>ウケツケ</t>
    </rPh>
    <rPh sb="4" eb="5">
      <t>ケン</t>
    </rPh>
    <rPh sb="5" eb="6">
      <t>スウ</t>
    </rPh>
    <phoneticPr fontId="2"/>
  </si>
  <si>
    <t>館内
ＯＰＡＣ</t>
    <rPh sb="0" eb="2">
      <t>カンナイ</t>
    </rPh>
    <phoneticPr fontId="2"/>
  </si>
  <si>
    <t xml:space="preserve">  －  </t>
  </si>
  <si>
    <t>公民館　</t>
    <rPh sb="0" eb="3">
      <t>コウミンカン</t>
    </rPh>
    <phoneticPr fontId="2"/>
  </si>
  <si>
    <t xml:space="preserve">　－  </t>
    <phoneticPr fontId="2"/>
  </si>
  <si>
    <t>Ｎ</t>
    <phoneticPr fontId="2"/>
  </si>
  <si>
    <t>３　視聴覚資料貸出の内訳（個人貸出）</t>
    <rPh sb="2" eb="5">
      <t>シチョウカク</t>
    </rPh>
    <rPh sb="5" eb="7">
      <t>シリョウ</t>
    </rPh>
    <rPh sb="7" eb="9">
      <t>カシダシ</t>
    </rPh>
    <rPh sb="10" eb="12">
      <t>ウチワケ</t>
    </rPh>
    <rPh sb="13" eb="17">
      <t>コジンカシダシ</t>
    </rPh>
    <phoneticPr fontId="2"/>
  </si>
  <si>
    <t>語学ＣＤ
朗読CD</t>
    <rPh sb="0" eb="2">
      <t>ゴガク</t>
    </rPh>
    <rPh sb="5" eb="7">
      <t>ロウドク</t>
    </rPh>
    <phoneticPr fontId="2"/>
  </si>
  <si>
    <t>４　公民館図書コーナーの貸出の内訳</t>
    <rPh sb="2" eb="5">
      <t>コウミンカン</t>
    </rPh>
    <rPh sb="5" eb="7">
      <t>トショ</t>
    </rPh>
    <rPh sb="12" eb="14">
      <t>カシダシ</t>
    </rPh>
    <rPh sb="15" eb="17">
      <t>ウチワケ</t>
    </rPh>
    <phoneticPr fontId="2"/>
  </si>
  <si>
    <t>５　ふれあいセンターの貸出・予約の内訳</t>
    <rPh sb="14" eb="16">
      <t>ヨヤク</t>
    </rPh>
    <phoneticPr fontId="2"/>
  </si>
  <si>
    <t>６　身体障害者家庭配本の内訳</t>
    <rPh sb="2" eb="4">
      <t>シンタイ</t>
    </rPh>
    <rPh sb="4" eb="7">
      <t>ショウガイシャ</t>
    </rPh>
    <rPh sb="7" eb="11">
      <t>カテイハイホン</t>
    </rPh>
    <rPh sb="12" eb="14">
      <t>ウチワケ</t>
    </rPh>
    <phoneticPr fontId="2"/>
  </si>
  <si>
    <t>10　読書案内・レファレンス受付件数</t>
    <rPh sb="3" eb="5">
      <t>ドクショ</t>
    </rPh>
    <rPh sb="5" eb="7">
      <t>アンナイ</t>
    </rPh>
    <rPh sb="14" eb="16">
      <t>ウケツケ</t>
    </rPh>
    <rPh sb="16" eb="18">
      <t>ケンスウ</t>
    </rPh>
    <phoneticPr fontId="2"/>
  </si>
  <si>
    <t>11　閉架書庫の利用（中央図書館のみ）</t>
    <rPh sb="3" eb="5">
      <t>ヘイカ</t>
    </rPh>
    <rPh sb="5" eb="7">
      <t>ショコ</t>
    </rPh>
    <rPh sb="8" eb="10">
      <t>リヨウ</t>
    </rPh>
    <rPh sb="11" eb="16">
      <t>チュウオウトショカン</t>
    </rPh>
    <phoneticPr fontId="2"/>
  </si>
  <si>
    <t>12　複写枚数</t>
    <rPh sb="3" eb="5">
      <t>フクシャ</t>
    </rPh>
    <rPh sb="5" eb="7">
      <t>マイスウ</t>
    </rPh>
    <phoneticPr fontId="2"/>
  </si>
  <si>
    <t>13　マイクロフイルム利用本数</t>
    <rPh sb="11" eb="13">
      <t>リヨウ</t>
    </rPh>
    <rPh sb="13" eb="15">
      <t>ホンスウ</t>
    </rPh>
    <phoneticPr fontId="2"/>
  </si>
  <si>
    <t>15　持ち込みパソコン用電源利用回数</t>
    <rPh sb="3" eb="4">
      <t>モ</t>
    </rPh>
    <rPh sb="5" eb="6">
      <t>コ</t>
    </rPh>
    <rPh sb="11" eb="12">
      <t>ヨウ</t>
    </rPh>
    <rPh sb="12" eb="14">
      <t>デンゲン</t>
    </rPh>
    <rPh sb="14" eb="16">
      <t>リヨウ</t>
    </rPh>
    <rPh sb="16" eb="18">
      <t>カイスウ</t>
    </rPh>
    <phoneticPr fontId="2"/>
  </si>
  <si>
    <t>16　インターネット用ケーブル利用回数</t>
    <rPh sb="10" eb="11">
      <t>ヨウ</t>
    </rPh>
    <rPh sb="15" eb="17">
      <t>リヨウ</t>
    </rPh>
    <rPh sb="17" eb="19">
      <t>カイスウ</t>
    </rPh>
    <phoneticPr fontId="2"/>
  </si>
  <si>
    <t>語学ＣＤ
朗読ＣＤ</t>
    <rPh sb="0" eb="2">
      <t>ゴガク</t>
    </rPh>
    <rPh sb="5" eb="7">
      <t>ロウドク</t>
    </rPh>
    <phoneticPr fontId="2"/>
  </si>
  <si>
    <t>利用者</t>
    <rPh sb="0" eb="3">
      <t>リヨウシャ</t>
    </rPh>
    <phoneticPr fontId="2"/>
  </si>
  <si>
    <t>Ｉ</t>
    <phoneticPr fontId="2"/>
  </si>
  <si>
    <t>７　図書館資料等の代読サービス（対面朗読）</t>
    <phoneticPr fontId="2"/>
  </si>
  <si>
    <t>Ｋ</t>
    <phoneticPr fontId="2"/>
  </si>
  <si>
    <t>８　団体貸出数と他自治体図書館への貸出数</t>
    <phoneticPr fontId="2"/>
  </si>
  <si>
    <t>Ａ</t>
    <phoneticPr fontId="2"/>
  </si>
  <si>
    <t>　　　　　　　　瀬戸町図書館</t>
    <rPh sb="8" eb="10">
      <t>セト</t>
    </rPh>
    <rPh sb="10" eb="11">
      <t>チョウ</t>
    </rPh>
    <rPh sb="11" eb="14">
      <t>トショカン</t>
    </rPh>
    <phoneticPr fontId="2"/>
  </si>
  <si>
    <t>見学（園児）</t>
    <rPh sb="0" eb="2">
      <t>ケンガク</t>
    </rPh>
    <rPh sb="3" eb="5">
      <t>エンジ</t>
    </rPh>
    <phoneticPr fontId="2"/>
  </si>
  <si>
    <t>19　CD-ROM利用回数</t>
    <rPh sb="9" eb="11">
      <t>リヨウ</t>
    </rPh>
    <rPh sb="11" eb="13">
      <t>カイスウ</t>
    </rPh>
    <phoneticPr fontId="2"/>
  </si>
  <si>
    <t>浦安図書館</t>
    <rPh sb="0" eb="2">
      <t>ウラヤス</t>
    </rPh>
    <rPh sb="2" eb="5">
      <t>トショカン</t>
    </rPh>
    <phoneticPr fontId="2"/>
  </si>
  <si>
    <t>緑の図書室</t>
    <rPh sb="0" eb="1">
      <t>ミドリ</t>
    </rPh>
    <rPh sb="2" eb="5">
      <t>トショシツ</t>
    </rPh>
    <phoneticPr fontId="2"/>
  </si>
  <si>
    <t>14　インターネット端末利用回数</t>
    <rPh sb="10" eb="12">
      <t>タンマツ</t>
    </rPh>
    <rPh sb="12" eb="14">
      <t>リヨウ</t>
    </rPh>
    <rPh sb="14" eb="16">
      <t>カイスウ</t>
    </rPh>
    <phoneticPr fontId="2"/>
  </si>
  <si>
    <t>18　視覚障害者支援パソコン利用回数（音訳・点訳等）</t>
    <rPh sb="3" eb="5">
      <t>シカク</t>
    </rPh>
    <rPh sb="5" eb="8">
      <t>ショウガイシャ</t>
    </rPh>
    <rPh sb="8" eb="10">
      <t>シエン</t>
    </rPh>
    <rPh sb="14" eb="16">
      <t>リヨウ</t>
    </rPh>
    <rPh sb="16" eb="18">
      <t>カイスウ</t>
    </rPh>
    <rPh sb="19" eb="21">
      <t>オンヤク</t>
    </rPh>
    <rPh sb="22" eb="24">
      <t>テンヤク</t>
    </rPh>
    <rPh sb="24" eb="25">
      <t>トウ</t>
    </rPh>
    <phoneticPr fontId="2"/>
  </si>
  <si>
    <t>－</t>
    <phoneticPr fontId="2"/>
  </si>
  <si>
    <t>児童向け行事</t>
    <rPh sb="0" eb="2">
      <t>ジドウ</t>
    </rPh>
    <rPh sb="2" eb="3">
      <t>ム</t>
    </rPh>
    <rPh sb="4" eb="6">
      <t>ギョウジ</t>
    </rPh>
    <phoneticPr fontId="2"/>
  </si>
  <si>
    <t>一般向け行事</t>
    <rPh sb="0" eb="2">
      <t>イッパン</t>
    </rPh>
    <rPh sb="2" eb="3">
      <t>ム</t>
    </rPh>
    <rPh sb="4" eb="6">
      <t>ギョウジ</t>
    </rPh>
    <phoneticPr fontId="2"/>
  </si>
  <si>
    <t>　</t>
    <phoneticPr fontId="2"/>
  </si>
  <si>
    <t>〒700-0843　</t>
    <phoneticPr fontId="2"/>
  </si>
  <si>
    <t xml:space="preserve">                             TEL(086)223-3373</t>
    <phoneticPr fontId="2"/>
  </si>
  <si>
    <t>〒700-0903　</t>
    <phoneticPr fontId="2"/>
  </si>
  <si>
    <t xml:space="preserve">                             TEL(086)234-5188</t>
    <phoneticPr fontId="2"/>
  </si>
  <si>
    <t>〒702-8024　</t>
    <phoneticPr fontId="2"/>
  </si>
  <si>
    <t xml:space="preserve">                             TEL(086)265-6141</t>
    <phoneticPr fontId="2"/>
  </si>
  <si>
    <t>〒701-1463</t>
    <phoneticPr fontId="2"/>
  </si>
  <si>
    <t xml:space="preserve">                             TEL(086)295-1942</t>
    <phoneticPr fontId="2"/>
  </si>
  <si>
    <t>〒700-0016　</t>
    <phoneticPr fontId="2"/>
  </si>
  <si>
    <t xml:space="preserve">                             TEL(086)253-0822</t>
    <phoneticPr fontId="2"/>
  </si>
  <si>
    <t>〒709-3111　</t>
    <phoneticPr fontId="2"/>
  </si>
  <si>
    <t xml:space="preserve">                             TEL(086)722-4555</t>
    <phoneticPr fontId="2"/>
  </si>
  <si>
    <t>〒709-2121　</t>
    <phoneticPr fontId="2"/>
  </si>
  <si>
    <t xml:space="preserve">                             TEL(086)724-1712</t>
    <phoneticPr fontId="2"/>
  </si>
  <si>
    <t>〒709-0856　</t>
    <phoneticPr fontId="2"/>
  </si>
  <si>
    <t xml:space="preserve">                             TEL(086)952-4531</t>
    <phoneticPr fontId="2"/>
  </si>
  <si>
    <t>〒709-1215　</t>
    <phoneticPr fontId="2"/>
  </si>
  <si>
    <t xml:space="preserve">                             TEL(086)362-5277</t>
    <phoneticPr fontId="2"/>
  </si>
  <si>
    <t>〒704-8117　</t>
    <phoneticPr fontId="2"/>
  </si>
  <si>
    <t xml:space="preserve">                             TEL(086)943-2298</t>
    <phoneticPr fontId="2"/>
  </si>
  <si>
    <t>カセット</t>
    <phoneticPr fontId="2"/>
  </si>
  <si>
    <t>ＣＤ</t>
    <phoneticPr fontId="2"/>
  </si>
  <si>
    <t>ビデオ</t>
    <phoneticPr fontId="2"/>
  </si>
  <si>
    <t>レーザーディスク</t>
    <phoneticPr fontId="2"/>
  </si>
  <si>
    <t>ＤＶＤ</t>
    <phoneticPr fontId="2"/>
  </si>
  <si>
    <t>ＣＤ－ＲＯＭ</t>
    <phoneticPr fontId="2"/>
  </si>
  <si>
    <t>ハンディキャップ</t>
    <phoneticPr fontId="2"/>
  </si>
  <si>
    <t>ＢＭ</t>
    <phoneticPr fontId="2"/>
  </si>
  <si>
    <t>ふれあい</t>
    <phoneticPr fontId="2"/>
  </si>
  <si>
    <t>ＢＭ</t>
    <phoneticPr fontId="2"/>
  </si>
  <si>
    <t>ふれあい</t>
    <phoneticPr fontId="2"/>
  </si>
  <si>
    <t>「地球環境問題ポスターコンクール作品展」</t>
    <phoneticPr fontId="2"/>
  </si>
  <si>
    <t>　　　　西大寺緑花公園緑の図書室</t>
    <phoneticPr fontId="2"/>
  </si>
  <si>
    <t>「高松城水攻築堤の図」</t>
    <phoneticPr fontId="2"/>
  </si>
  <si>
    <t>トップページアクセス数</t>
    <rPh sb="10" eb="11">
      <t>スウ</t>
    </rPh>
    <phoneticPr fontId="2"/>
  </si>
  <si>
    <t>17　契約データベース利用回数</t>
    <rPh sb="3" eb="5">
      <t>ケイヤク</t>
    </rPh>
    <rPh sb="13" eb="15">
      <t>カイスウ</t>
    </rPh>
    <phoneticPr fontId="2"/>
  </si>
  <si>
    <t>建部町図書館</t>
    <rPh sb="0" eb="2">
      <t>タケベ</t>
    </rPh>
    <rPh sb="2" eb="6">
      <t>チョウトショカン</t>
    </rPh>
    <phoneticPr fontId="2"/>
  </si>
  <si>
    <t>※他施設を主とする兼務，視聴覚ライブラリーを主に勤務場所とする職員，パート・アルバイトは除く。</t>
    <rPh sb="1" eb="4">
      <t>タシセツ</t>
    </rPh>
    <rPh sb="5" eb="6">
      <t>オモ</t>
    </rPh>
    <rPh sb="9" eb="11">
      <t>ケンム</t>
    </rPh>
    <rPh sb="12" eb="15">
      <t>シチョウカク</t>
    </rPh>
    <rPh sb="22" eb="23">
      <t>オモ</t>
    </rPh>
    <rPh sb="24" eb="26">
      <t>キンム</t>
    </rPh>
    <rPh sb="26" eb="28">
      <t>バショ</t>
    </rPh>
    <rPh sb="31" eb="33">
      <t>ショクイン</t>
    </rPh>
    <rPh sb="44" eb="45">
      <t>ノゾ</t>
    </rPh>
    <phoneticPr fontId="2"/>
  </si>
  <si>
    <t>はるのおはなし会【4月】</t>
    <rPh sb="7" eb="8">
      <t>カイ</t>
    </rPh>
    <rPh sb="10" eb="11">
      <t>ガツ</t>
    </rPh>
    <phoneticPr fontId="2"/>
  </si>
  <si>
    <t>子ども読書の日　えほんのじかん【4月】</t>
    <phoneticPr fontId="2"/>
  </si>
  <si>
    <t>子ども読書の日　おはなしのじかんスペシャル【5月】</t>
    <phoneticPr fontId="2"/>
  </si>
  <si>
    <t>子ども読書の日　人形劇【5月】</t>
    <rPh sb="8" eb="11">
      <t>ニンギョウゲキ</t>
    </rPh>
    <phoneticPr fontId="2"/>
  </si>
  <si>
    <t>つくろう！かざろう！たなばたかざり【7月】</t>
    <phoneticPr fontId="2"/>
  </si>
  <si>
    <t>大型かみしばい【7月】</t>
    <rPh sb="0" eb="2">
      <t>オオガタ</t>
    </rPh>
    <phoneticPr fontId="2"/>
  </si>
  <si>
    <t>なつのおはなしの会【8月】</t>
    <phoneticPr fontId="2"/>
  </si>
  <si>
    <t>ぶるっとこわいかみしばいのじかん【8月】</t>
    <phoneticPr fontId="2"/>
  </si>
  <si>
    <t>ロボット博士になろう！【7月】</t>
    <rPh sb="4" eb="6">
      <t>ハカセ</t>
    </rPh>
    <phoneticPr fontId="2"/>
  </si>
  <si>
    <t>読書週間　おはなしのじかんスペシャル【11月】</t>
    <rPh sb="0" eb="2">
      <t>ドクショ</t>
    </rPh>
    <rPh sb="2" eb="4">
      <t>シュウカン</t>
    </rPh>
    <phoneticPr fontId="2"/>
  </si>
  <si>
    <t>読書週間　ぶっく・ブック・ＢＯＯＫ【10月】</t>
    <phoneticPr fontId="2"/>
  </si>
  <si>
    <t>読書週間　腹話術【11月】</t>
    <phoneticPr fontId="2"/>
  </si>
  <si>
    <t>わくわく子どもまつりｉｎ岡山ドーム【11月】
（移動図書館３号車　運転手１名　司書３名参加）</t>
    <rPh sb="42" eb="43">
      <t>メイ</t>
    </rPh>
    <phoneticPr fontId="2"/>
  </si>
  <si>
    <t>焼き芋大会出張読み聞かせ（岡輝公民館）【11月】</t>
    <rPh sb="0" eb="1">
      <t>ヤ</t>
    </rPh>
    <rPh sb="2" eb="3">
      <t>イモ</t>
    </rPh>
    <rPh sb="3" eb="5">
      <t>タイカイ</t>
    </rPh>
    <rPh sb="5" eb="7">
      <t>シュッチョウ</t>
    </rPh>
    <rPh sb="7" eb="8">
      <t>ヨ</t>
    </rPh>
    <rPh sb="9" eb="10">
      <t>キ</t>
    </rPh>
    <rPh sb="13" eb="15">
      <t>コウキ</t>
    </rPh>
    <rPh sb="15" eb="18">
      <t>コウミンカン</t>
    </rPh>
    <phoneticPr fontId="2"/>
  </si>
  <si>
    <t>クリスマス会【12月】</t>
    <rPh sb="5" eb="6">
      <t>カイ</t>
    </rPh>
    <phoneticPr fontId="2"/>
  </si>
  <si>
    <t>クリスマスを飾ろう！【12月】</t>
    <rPh sb="6" eb="7">
      <t>カザ</t>
    </rPh>
    <phoneticPr fontId="2"/>
  </si>
  <si>
    <t>ふゆのおはなし会【1月】</t>
    <rPh sb="7" eb="8">
      <t>カイ</t>
    </rPh>
    <phoneticPr fontId="2"/>
  </si>
  <si>
    <t>年はじめ　筆をつかって書いちゃおう！【1月】</t>
    <rPh sb="0" eb="1">
      <t>トシ</t>
    </rPh>
    <rPh sb="5" eb="6">
      <t>フデ</t>
    </rPh>
    <rPh sb="11" eb="12">
      <t>カ</t>
    </rPh>
    <phoneticPr fontId="2"/>
  </si>
  <si>
    <t>ぶっく・ブック・BOOK【2月】</t>
    <phoneticPr fontId="2"/>
  </si>
  <si>
    <t>子どもの読書週間　おたのしみ会【4月】</t>
    <rPh sb="0" eb="1">
      <t>コ</t>
    </rPh>
    <rPh sb="4" eb="6">
      <t>ドクショ</t>
    </rPh>
    <rPh sb="6" eb="8">
      <t>シュウカン</t>
    </rPh>
    <rPh sb="14" eb="15">
      <t>カイ</t>
    </rPh>
    <phoneticPr fontId="2"/>
  </si>
  <si>
    <t>こわ～いおはなしの会【7月】</t>
    <rPh sb="9" eb="10">
      <t>カイ</t>
    </rPh>
    <phoneticPr fontId="2"/>
  </si>
  <si>
    <t>かみしばいのじかん【通年】</t>
    <rPh sb="10" eb="12">
      <t>ツウネン</t>
    </rPh>
    <phoneticPr fontId="2"/>
  </si>
  <si>
    <t>絵本読み聞かせ体験【通年】</t>
    <rPh sb="0" eb="2">
      <t>エホン</t>
    </rPh>
    <rPh sb="2" eb="3">
      <t>ヨ</t>
    </rPh>
    <rPh sb="4" eb="5">
      <t>キ</t>
    </rPh>
    <rPh sb="7" eb="9">
      <t>タイケン</t>
    </rPh>
    <phoneticPr fontId="2"/>
  </si>
  <si>
    <t>えほんのじかん【通年】</t>
    <phoneticPr fontId="2"/>
  </si>
  <si>
    <t>おはなしのじかん【通年】</t>
    <phoneticPr fontId="2"/>
  </si>
  <si>
    <t>おやこおたのしみ会【通年】</t>
    <rPh sb="8" eb="9">
      <t>カイ</t>
    </rPh>
    <phoneticPr fontId="2"/>
  </si>
  <si>
    <t>名作映画会【通年】</t>
    <rPh sb="0" eb="2">
      <t>メイサク</t>
    </rPh>
    <rPh sb="2" eb="5">
      <t>エイガカイ</t>
    </rPh>
    <phoneticPr fontId="2"/>
  </si>
  <si>
    <t>郷土岡山を学ぶ上映会【通年】</t>
    <phoneticPr fontId="2"/>
  </si>
  <si>
    <t>音訳ボランティア上級講座【通年】</t>
    <rPh sb="0" eb="2">
      <t>オンヤク</t>
    </rPh>
    <rPh sb="8" eb="10">
      <t>ジョウキュウ</t>
    </rPh>
    <rPh sb="10" eb="12">
      <t>コウザ</t>
    </rPh>
    <phoneticPr fontId="2"/>
  </si>
  <si>
    <t>古文書を読む会【通年】</t>
    <rPh sb="0" eb="3">
      <t>コモンジョ</t>
    </rPh>
    <rPh sb="4" eb="5">
      <t>ヨ</t>
    </rPh>
    <rPh sb="6" eb="7">
      <t>カイ</t>
    </rPh>
    <phoneticPr fontId="2"/>
  </si>
  <si>
    <t>腹話術【5月】</t>
    <rPh sb="0" eb="3">
      <t>フクワジュツ</t>
    </rPh>
    <phoneticPr fontId="2"/>
  </si>
  <si>
    <t>クリスマスおたのしみ会【12月】</t>
    <rPh sb="10" eb="11">
      <t>カイ</t>
    </rPh>
    <phoneticPr fontId="2"/>
  </si>
  <si>
    <t>こどもクリスマス会【12月】</t>
    <rPh sb="8" eb="9">
      <t>カイ</t>
    </rPh>
    <phoneticPr fontId="2"/>
  </si>
  <si>
    <t>子ども科学教室【7月】</t>
    <rPh sb="0" eb="1">
      <t>コ</t>
    </rPh>
    <rPh sb="3" eb="5">
      <t>カガク</t>
    </rPh>
    <rPh sb="5" eb="7">
      <t>キョウシツ</t>
    </rPh>
    <phoneticPr fontId="2"/>
  </si>
  <si>
    <t>ロボット博士になろう！【8月】</t>
    <rPh sb="4" eb="6">
      <t>ハカセ</t>
    </rPh>
    <phoneticPr fontId="2"/>
  </si>
  <si>
    <t>絵本読み聞かせ体験【通年】</t>
    <phoneticPr fontId="2"/>
  </si>
  <si>
    <t>おはなしの会【通年】</t>
    <rPh sb="5" eb="6">
      <t>カイ</t>
    </rPh>
    <phoneticPr fontId="2"/>
  </si>
  <si>
    <t>おたのしみ会【通年】</t>
    <rPh sb="5" eb="6">
      <t>カイ</t>
    </rPh>
    <phoneticPr fontId="2"/>
  </si>
  <si>
    <t>親子おたのしみ会【通年】</t>
    <rPh sb="0" eb="2">
      <t>オヤコ</t>
    </rPh>
    <rPh sb="7" eb="8">
      <t>カイ</t>
    </rPh>
    <phoneticPr fontId="2"/>
  </si>
  <si>
    <t>金ようおたのしみ会【通年】</t>
    <rPh sb="0" eb="1">
      <t>キン</t>
    </rPh>
    <rPh sb="8" eb="9">
      <t>カイ</t>
    </rPh>
    <phoneticPr fontId="2"/>
  </si>
  <si>
    <t>影絵【11月】</t>
    <rPh sb="0" eb="2">
      <t>カゲエ</t>
    </rPh>
    <phoneticPr fontId="2"/>
  </si>
  <si>
    <t>アンサンブル・ミニコンサート【4月】</t>
    <phoneticPr fontId="2"/>
  </si>
  <si>
    <t>アコーディオン・ミニコンサート【9月】</t>
    <phoneticPr fontId="2"/>
  </si>
  <si>
    <t>篠笛・ミニコンサート【10月】</t>
    <phoneticPr fontId="2"/>
  </si>
  <si>
    <t>琴・尺八・ミニコンサート【1月】</t>
    <phoneticPr fontId="2"/>
  </si>
  <si>
    <t>ギター＆マンドリン・ミニコンサート【3月】</t>
    <phoneticPr fontId="2"/>
  </si>
  <si>
    <t>映画会【通年】</t>
    <rPh sb="0" eb="3">
      <t>エイガカイ</t>
    </rPh>
    <phoneticPr fontId="2"/>
  </si>
  <si>
    <t>古典を楽しむ会【通年】</t>
    <rPh sb="0" eb="2">
      <t>コテン</t>
    </rPh>
    <rPh sb="3" eb="4">
      <t>タノ</t>
    </rPh>
    <rPh sb="6" eb="7">
      <t>カイ</t>
    </rPh>
    <phoneticPr fontId="2"/>
  </si>
  <si>
    <t>文章教室【通年】</t>
    <rPh sb="0" eb="2">
      <t>ブンショウ</t>
    </rPh>
    <rPh sb="2" eb="4">
      <t>キョウシツ</t>
    </rPh>
    <phoneticPr fontId="2"/>
  </si>
  <si>
    <t>浦安図書館読書サークル【通年】</t>
    <rPh sb="0" eb="2">
      <t>ウラヤス</t>
    </rPh>
    <rPh sb="2" eb="5">
      <t>トショカン</t>
    </rPh>
    <rPh sb="5" eb="7">
      <t>ドクショ</t>
    </rPh>
    <rPh sb="12" eb="14">
      <t>ツウネン</t>
    </rPh>
    <phoneticPr fontId="2"/>
  </si>
  <si>
    <t>かみしばいのじかん【通年】</t>
    <phoneticPr fontId="2"/>
  </si>
  <si>
    <t>おはなし会スペシャル【4月】</t>
    <rPh sb="4" eb="5">
      <t>カイ</t>
    </rPh>
    <phoneticPr fontId="2"/>
  </si>
  <si>
    <t>おはなしかい【通年】</t>
    <rPh sb="7" eb="9">
      <t>ツウネン</t>
    </rPh>
    <phoneticPr fontId="2"/>
  </si>
  <si>
    <t>読書フェスティバル【7月】</t>
    <rPh sb="0" eb="2">
      <t>ドクショ</t>
    </rPh>
    <phoneticPr fontId="2"/>
  </si>
  <si>
    <t>おはなし会【通年】</t>
    <rPh sb="4" eb="5">
      <t>カイ</t>
    </rPh>
    <rPh sb="6" eb="8">
      <t>ツウネン</t>
    </rPh>
    <phoneticPr fontId="2"/>
  </si>
  <si>
    <t>おはなしのじかん【通年】</t>
    <rPh sb="9" eb="11">
      <t>ツウネン</t>
    </rPh>
    <phoneticPr fontId="2"/>
  </si>
  <si>
    <t>春のおたのしみ会【4月】</t>
    <rPh sb="0" eb="1">
      <t>ハル</t>
    </rPh>
    <rPh sb="7" eb="8">
      <t>カイ</t>
    </rPh>
    <phoneticPr fontId="2"/>
  </si>
  <si>
    <t>こわいおはなしのかい【8月】</t>
    <phoneticPr fontId="2"/>
  </si>
  <si>
    <t>こども映画会【8月】</t>
    <rPh sb="3" eb="6">
      <t>エイガカイ</t>
    </rPh>
    <phoneticPr fontId="2"/>
  </si>
  <si>
    <t>ひなのおはなし会【3月】</t>
    <rPh sb="7" eb="8">
      <t>カイ</t>
    </rPh>
    <phoneticPr fontId="2"/>
  </si>
  <si>
    <t>おはなしのへや【通年】</t>
    <phoneticPr fontId="2"/>
  </si>
  <si>
    <t>絵本から飛び出したお菓子作り【4月】</t>
    <rPh sb="0" eb="2">
      <t>エホン</t>
    </rPh>
    <rPh sb="4" eb="5">
      <t>ト</t>
    </rPh>
    <rPh sb="6" eb="7">
      <t>ダ</t>
    </rPh>
    <rPh sb="10" eb="12">
      <t>カシ</t>
    </rPh>
    <rPh sb="12" eb="13">
      <t>ツク</t>
    </rPh>
    <rPh sb="16" eb="17">
      <t>ガツ</t>
    </rPh>
    <phoneticPr fontId="2"/>
  </si>
  <si>
    <t>名作映画会【通年】</t>
    <rPh sb="6" eb="8">
      <t>ツウネン</t>
    </rPh>
    <phoneticPr fontId="2"/>
  </si>
  <si>
    <t>ビブリオバトル【5月】</t>
    <phoneticPr fontId="2"/>
  </si>
  <si>
    <t>「沖新田東西之図」</t>
    <phoneticPr fontId="2"/>
  </si>
  <si>
    <t>「焼夷弾爆撃ニ依ル焼失状況」</t>
    <phoneticPr fontId="2"/>
  </si>
  <si>
    <t>「地球環境問題ポスターコンクール作品展」</t>
    <phoneticPr fontId="2"/>
  </si>
  <si>
    <t>　　　　　　　　御津図書館</t>
    <rPh sb="8" eb="10">
      <t>ミツ</t>
    </rPh>
    <rPh sb="10" eb="13">
      <t>トショカン</t>
    </rPh>
    <phoneticPr fontId="2"/>
  </si>
  <si>
    <t>こども映画会【8,12月】</t>
    <rPh sb="3" eb="6">
      <t>エイガカイ</t>
    </rPh>
    <rPh sb="11" eb="12">
      <t>ツキ</t>
    </rPh>
    <phoneticPr fontId="2"/>
  </si>
  <si>
    <t>小学生のためのおはなし会【6,10月】</t>
    <rPh sb="0" eb="3">
      <t>ショウガクセイ</t>
    </rPh>
    <rPh sb="11" eb="12">
      <t>カイ</t>
    </rPh>
    <rPh sb="17" eb="18">
      <t>ツキ</t>
    </rPh>
    <phoneticPr fontId="2"/>
  </si>
  <si>
    <t>人形劇【9,3月】</t>
    <rPh sb="0" eb="3">
      <t>ニンギョウゲキ</t>
    </rPh>
    <rPh sb="7" eb="8">
      <t>ツキ</t>
    </rPh>
    <phoneticPr fontId="2"/>
  </si>
  <si>
    <t>大人のためのおはなし会【5,11月】</t>
    <rPh sb="0" eb="2">
      <t>オトナ</t>
    </rPh>
    <rPh sb="10" eb="11">
      <t>カイ</t>
    </rPh>
    <rPh sb="16" eb="17">
      <t>ツキ</t>
    </rPh>
    <phoneticPr fontId="2"/>
  </si>
  <si>
    <t>子ども読書の日　スペシャルかみしばい【4,5月】</t>
    <rPh sb="0" eb="1">
      <t>コ</t>
    </rPh>
    <rPh sb="3" eb="5">
      <t>ドクショ</t>
    </rPh>
    <rPh sb="6" eb="7">
      <t>ヒ</t>
    </rPh>
    <phoneticPr fontId="2"/>
  </si>
  <si>
    <t>人形劇【6,1～3月】</t>
    <rPh sb="0" eb="3">
      <t>ニンギョウゲキ</t>
    </rPh>
    <rPh sb="9" eb="10">
      <t>ツキ</t>
    </rPh>
    <phoneticPr fontId="2"/>
  </si>
  <si>
    <t>読書週間　スペシャルかみしばいのじかん【10,11月】</t>
    <rPh sb="0" eb="2">
      <t>ドクショ</t>
    </rPh>
    <rPh sb="2" eb="4">
      <t>シュウカン</t>
    </rPh>
    <phoneticPr fontId="2"/>
  </si>
  <si>
    <t>おはなしかいスペシャル【4,10月】</t>
    <phoneticPr fontId="2"/>
  </si>
  <si>
    <t>19　ビデオ視聴利用人数</t>
    <phoneticPr fontId="2"/>
  </si>
  <si>
    <t>職場体験（中学生・高校生）</t>
    <rPh sb="0" eb="2">
      <t>ショクバ</t>
    </rPh>
    <rPh sb="2" eb="4">
      <t>タイケン</t>
    </rPh>
    <rPh sb="9" eb="12">
      <t>コウコウセイ</t>
    </rPh>
    <phoneticPr fontId="2"/>
  </si>
  <si>
    <t>職場体験（中学生）</t>
    <rPh sb="0" eb="2">
      <t>ショクバ</t>
    </rPh>
    <rPh sb="2" eb="4">
      <t>タイケン</t>
    </rPh>
    <rPh sb="5" eb="8">
      <t>チュウガクセイ</t>
    </rPh>
    <phoneticPr fontId="2"/>
  </si>
  <si>
    <t>平成２７年度</t>
    <rPh sb="0" eb="2">
      <t>ヘイセイ</t>
    </rPh>
    <rPh sb="4" eb="6">
      <t>ネンド</t>
    </rPh>
    <phoneticPr fontId="2"/>
  </si>
  <si>
    <t>平成２７年度　実績指数</t>
    <rPh sb="0" eb="2">
      <t>ヘイセイ</t>
    </rPh>
    <rPh sb="4" eb="6">
      <t>ネンド</t>
    </rPh>
    <rPh sb="7" eb="9">
      <t>ジッセキ</t>
    </rPh>
    <rPh sb="9" eb="11">
      <t>シスウ</t>
    </rPh>
    <phoneticPr fontId="2"/>
  </si>
  <si>
    <t>図書館費（２７年度当初予算）</t>
    <rPh sb="0" eb="3">
      <t>トショカン</t>
    </rPh>
    <rPh sb="3" eb="4">
      <t>ヒ</t>
    </rPh>
    <phoneticPr fontId="2"/>
  </si>
  <si>
    <t>資料費（２７年度当初予算）</t>
    <rPh sb="0" eb="3">
      <t>シリョウヒ</t>
    </rPh>
    <rPh sb="6" eb="8">
      <t>ネンド</t>
    </rPh>
    <rPh sb="8" eb="10">
      <t>トウショ</t>
    </rPh>
    <rPh sb="10" eb="12">
      <t>ヨサン</t>
    </rPh>
    <phoneticPr fontId="2"/>
  </si>
  <si>
    <t>※その他，庭園都市推進課から予算令達を受けた西大寺緑花公園緑の図書室の資料費5,400,000円があり，</t>
    <rPh sb="3" eb="4">
      <t>ホカ</t>
    </rPh>
    <rPh sb="5" eb="7">
      <t>テイエン</t>
    </rPh>
    <rPh sb="7" eb="9">
      <t>トシ</t>
    </rPh>
    <rPh sb="9" eb="11">
      <t>スイシン</t>
    </rPh>
    <rPh sb="11" eb="12">
      <t>カ</t>
    </rPh>
    <rPh sb="14" eb="16">
      <t>ヨサン</t>
    </rPh>
    <rPh sb="16" eb="18">
      <t>レイタツ</t>
    </rPh>
    <rPh sb="19" eb="20">
      <t>ウ</t>
    </rPh>
    <rPh sb="22" eb="25">
      <t>サイダイジ</t>
    </rPh>
    <rPh sb="25" eb="27">
      <t>リョッカ</t>
    </rPh>
    <rPh sb="27" eb="29">
      <t>コウエン</t>
    </rPh>
    <rPh sb="29" eb="30">
      <t>ミドリ</t>
    </rPh>
    <rPh sb="31" eb="34">
      <t>トショシツ</t>
    </rPh>
    <rPh sb="35" eb="38">
      <t>シリョウヒ</t>
    </rPh>
    <rPh sb="47" eb="48">
      <t>エン</t>
    </rPh>
    <phoneticPr fontId="2"/>
  </si>
  <si>
    <t>それを含めると121,400,000円となる。</t>
    <rPh sb="3" eb="4">
      <t>フク</t>
    </rPh>
    <rPh sb="18" eb="19">
      <t>エン</t>
    </rPh>
    <phoneticPr fontId="2"/>
  </si>
  <si>
    <t>図書費（２７年度当初予算）</t>
    <rPh sb="0" eb="3">
      <t>トショヒ</t>
    </rPh>
    <phoneticPr fontId="2"/>
  </si>
  <si>
    <t>それを含めると91,777,000円となる。</t>
    <rPh sb="3" eb="4">
      <t>フク</t>
    </rPh>
    <rPh sb="17" eb="18">
      <t>エン</t>
    </rPh>
    <phoneticPr fontId="2"/>
  </si>
  <si>
    <t>平成２７年４月現在</t>
    <rPh sb="0" eb="2">
      <t>ヘイセイ</t>
    </rPh>
    <rPh sb="4" eb="5">
      <t>ネン</t>
    </rPh>
    <rPh sb="6" eb="7">
      <t>ガツ</t>
    </rPh>
    <rPh sb="7" eb="9">
      <t>ゲンザイ</t>
    </rPh>
    <phoneticPr fontId="2"/>
  </si>
  <si>
    <t>（各館内訳：中央37，幸町16，浦安3，伊島3，建部町2，御津3，瀬戸町3，灘崎3，緑5 ）</t>
    <rPh sb="1" eb="3">
      <t>カクカン</t>
    </rPh>
    <rPh sb="3" eb="5">
      <t>ウチワケ</t>
    </rPh>
    <rPh sb="6" eb="8">
      <t>チュウオウ</t>
    </rPh>
    <rPh sb="11" eb="13">
      <t>サイワイチョウ</t>
    </rPh>
    <rPh sb="16" eb="18">
      <t>ウラヤス</t>
    </rPh>
    <rPh sb="20" eb="22">
      <t>イシマ</t>
    </rPh>
    <rPh sb="24" eb="27">
      <t>タケベチョウ</t>
    </rPh>
    <rPh sb="33" eb="36">
      <t>セトチョウ</t>
    </rPh>
    <rPh sb="42" eb="43">
      <t>ミドリ</t>
    </rPh>
    <phoneticPr fontId="2"/>
  </si>
  <si>
    <t>（職員内訳：正規31（内司書24），嘱託司書25，再任用3，嘱託7，臨時9）</t>
    <rPh sb="1" eb="3">
      <t>ショクイン</t>
    </rPh>
    <rPh sb="3" eb="5">
      <t>ウチワケ</t>
    </rPh>
    <rPh sb="6" eb="8">
      <t>セイキ</t>
    </rPh>
    <rPh sb="11" eb="12">
      <t>ウチ</t>
    </rPh>
    <rPh sb="12" eb="14">
      <t>シショ</t>
    </rPh>
    <rPh sb="18" eb="20">
      <t>ショクタク</t>
    </rPh>
    <rPh sb="20" eb="22">
      <t>シショ</t>
    </rPh>
    <rPh sb="25" eb="28">
      <t>サイニンヨウ</t>
    </rPh>
    <rPh sb="30" eb="32">
      <t>ショクタク</t>
    </rPh>
    <rPh sb="34" eb="36">
      <t>リンジ</t>
    </rPh>
    <phoneticPr fontId="2"/>
  </si>
  <si>
    <t>正規職員数　平成２７年４月現在　</t>
    <rPh sb="0" eb="2">
      <t>セイキ</t>
    </rPh>
    <rPh sb="2" eb="5">
      <t>ショクインスウ</t>
    </rPh>
    <phoneticPr fontId="2"/>
  </si>
  <si>
    <t>（各館内訳：中央20（内司書13），幸町7（内司書7），浦安2（内司書2），緑2（内司書2））</t>
    <rPh sb="1" eb="3">
      <t>カクカン</t>
    </rPh>
    <rPh sb="3" eb="5">
      <t>ウチワケ</t>
    </rPh>
    <rPh sb="6" eb="8">
      <t>チュウオウ</t>
    </rPh>
    <rPh sb="11" eb="12">
      <t>ウチ</t>
    </rPh>
    <rPh sb="12" eb="14">
      <t>シショ</t>
    </rPh>
    <rPh sb="18" eb="20">
      <t>サイワイチョウ</t>
    </rPh>
    <rPh sb="22" eb="23">
      <t>ウチ</t>
    </rPh>
    <rPh sb="23" eb="25">
      <t>シショ</t>
    </rPh>
    <rPh sb="28" eb="30">
      <t>ウラヤス</t>
    </rPh>
    <rPh sb="32" eb="33">
      <t>ウチ</t>
    </rPh>
    <rPh sb="33" eb="35">
      <t>シショ</t>
    </rPh>
    <rPh sb="38" eb="39">
      <t>ミドリ</t>
    </rPh>
    <phoneticPr fontId="2"/>
  </si>
  <si>
    <t>足守図書館　配本冊数14,127冊（一般書8,276冊　児童書5,851冊）</t>
    <rPh sb="0" eb="2">
      <t>アシモリ</t>
    </rPh>
    <rPh sb="2" eb="5">
      <t>トショカン</t>
    </rPh>
    <rPh sb="6" eb="8">
      <t>ハイホン</t>
    </rPh>
    <rPh sb="8" eb="9">
      <t>サツ</t>
    </rPh>
    <rPh sb="9" eb="10">
      <t>スウ</t>
    </rPh>
    <rPh sb="16" eb="17">
      <t>サツ</t>
    </rPh>
    <rPh sb="18" eb="21">
      <t>イッパンショ</t>
    </rPh>
    <rPh sb="26" eb="27">
      <t>サツ</t>
    </rPh>
    <rPh sb="28" eb="31">
      <t>ジドウショ</t>
    </rPh>
    <rPh sb="36" eb="37">
      <t>サツ</t>
    </rPh>
    <phoneticPr fontId="2"/>
  </si>
  <si>
    <t>中央図書館入館者数：415,136人（1日平均：1,357人）　緑の図書室入館者数：199,003人（1日平均：711人）</t>
    <rPh sb="0" eb="2">
      <t>チュウオウ</t>
    </rPh>
    <rPh sb="17" eb="18">
      <t>ニン</t>
    </rPh>
    <rPh sb="20" eb="21">
      <t>ニチ</t>
    </rPh>
    <rPh sb="21" eb="23">
      <t>ヘイキン</t>
    </rPh>
    <rPh sb="29" eb="30">
      <t>ニン</t>
    </rPh>
    <rPh sb="32" eb="33">
      <t>ミドリ</t>
    </rPh>
    <rPh sb="34" eb="37">
      <t>トショシツ</t>
    </rPh>
    <rPh sb="37" eb="40">
      <t>ニュウカンシャ</t>
    </rPh>
    <rPh sb="40" eb="41">
      <t>スウ</t>
    </rPh>
    <rPh sb="49" eb="50">
      <t>ニン</t>
    </rPh>
    <rPh sb="52" eb="53">
      <t>ニチ</t>
    </rPh>
    <rPh sb="53" eb="55">
      <t>ヘイキン</t>
    </rPh>
    <rPh sb="59" eb="60">
      <t>ニン</t>
    </rPh>
    <phoneticPr fontId="2"/>
  </si>
  <si>
    <r>
      <t>*2 建部町図書館は「鶴田連絡所」</t>
    </r>
    <r>
      <rPr>
        <sz val="9"/>
        <rFont val="ＭＳ Ｐ明朝"/>
        <family val="1"/>
        <charset val="128"/>
      </rPr>
      <t>（建部町図書館のサービスポイント）</t>
    </r>
    <r>
      <rPr>
        <sz val="10.5"/>
        <rFont val="ＭＳ Ｐ明朝"/>
        <family val="1"/>
        <charset val="128"/>
      </rPr>
      <t>の貸出人数（人）と貸出冊数（冊）を含んだ数値</t>
    </r>
    <rPh sb="3" eb="5">
      <t>タケベ</t>
    </rPh>
    <rPh sb="5" eb="6">
      <t>チョウ</t>
    </rPh>
    <rPh sb="6" eb="9">
      <t>トショカン</t>
    </rPh>
    <rPh sb="11" eb="13">
      <t>ツルタ</t>
    </rPh>
    <rPh sb="13" eb="16">
      <t>レンラクショ</t>
    </rPh>
    <rPh sb="18" eb="20">
      <t>タケベ</t>
    </rPh>
    <rPh sb="20" eb="24">
      <t>チョウトショカン</t>
    </rPh>
    <rPh sb="35" eb="37">
      <t>カシダシ</t>
    </rPh>
    <rPh sb="37" eb="39">
      <t>ニンズウ</t>
    </rPh>
    <rPh sb="40" eb="41">
      <t>ニン</t>
    </rPh>
    <rPh sb="43" eb="45">
      <t>カシダシ</t>
    </rPh>
    <rPh sb="45" eb="46">
      <t>サツ</t>
    </rPh>
    <rPh sb="46" eb="47">
      <t>スウ</t>
    </rPh>
    <rPh sb="48" eb="49">
      <t>サツ</t>
    </rPh>
    <rPh sb="51" eb="52">
      <t>フク</t>
    </rPh>
    <rPh sb="54" eb="56">
      <t>スウチ</t>
    </rPh>
    <phoneticPr fontId="2"/>
  </si>
  <si>
    <t>予約件数</t>
    <rPh sb="0" eb="2">
      <t>ヨヤク</t>
    </rPh>
    <rPh sb="2" eb="4">
      <t>ケンスウ</t>
    </rPh>
    <phoneticPr fontId="2"/>
  </si>
  <si>
    <t>ＢＭ*2</t>
    <phoneticPr fontId="2"/>
  </si>
  <si>
    <t>（平成27年4月現在）</t>
    <rPh sb="7" eb="8">
      <t>ツキ</t>
    </rPh>
    <rPh sb="8" eb="10">
      <t>ゲンザイ</t>
    </rPh>
    <phoneticPr fontId="2"/>
  </si>
  <si>
    <t>個人登録者数*3</t>
    <rPh sb="0" eb="2">
      <t>コジン</t>
    </rPh>
    <rPh sb="2" eb="5">
      <t>トウロクシャ</t>
    </rPh>
    <rPh sb="5" eb="6">
      <t>スウ</t>
    </rPh>
    <phoneticPr fontId="2"/>
  </si>
  <si>
    <t>*3 個人登録者数は，コンピュータ化してから平成２７年度末までに，その図書館で利用者カードを発行した登録者数。ただし，コンピュータ化していない足守と公民館は年度内個人貸出登録者のみの数値。また，ふれあいセンターで申込をした個人登録者数は，平成２４年３月までは中央に含む。</t>
    <rPh sb="3" eb="5">
      <t>コジン</t>
    </rPh>
    <rPh sb="5" eb="8">
      <t>トウロクシャ</t>
    </rPh>
    <rPh sb="8" eb="9">
      <t>スウ</t>
    </rPh>
    <rPh sb="17" eb="18">
      <t>カ</t>
    </rPh>
    <rPh sb="22" eb="24">
      <t>ヘイセイ</t>
    </rPh>
    <rPh sb="26" eb="28">
      <t>ネンド</t>
    </rPh>
    <rPh sb="28" eb="29">
      <t>マツ</t>
    </rPh>
    <rPh sb="35" eb="38">
      <t>トショカン</t>
    </rPh>
    <rPh sb="39" eb="42">
      <t>リヨウシャ</t>
    </rPh>
    <rPh sb="46" eb="48">
      <t>ハッコウ</t>
    </rPh>
    <rPh sb="50" eb="53">
      <t>トウロクシャ</t>
    </rPh>
    <rPh sb="53" eb="54">
      <t>カズ</t>
    </rPh>
    <rPh sb="65" eb="66">
      <t>カ</t>
    </rPh>
    <rPh sb="71" eb="73">
      <t>アシモリ</t>
    </rPh>
    <rPh sb="74" eb="77">
      <t>コウミンカン</t>
    </rPh>
    <rPh sb="78" eb="81">
      <t>ネンドナイ</t>
    </rPh>
    <rPh sb="81" eb="83">
      <t>コジン</t>
    </rPh>
    <rPh sb="83" eb="85">
      <t>カシダシ</t>
    </rPh>
    <rPh sb="85" eb="88">
      <t>トウロクシャ</t>
    </rPh>
    <rPh sb="91" eb="93">
      <t>スウチ</t>
    </rPh>
    <rPh sb="106" eb="108">
      <t>モウシコミ</t>
    </rPh>
    <rPh sb="111" eb="113">
      <t>コジン</t>
    </rPh>
    <rPh sb="113" eb="116">
      <t>トウロクシャ</t>
    </rPh>
    <rPh sb="116" eb="117">
      <t>スウ</t>
    </rPh>
    <rPh sb="119" eb="121">
      <t>ヘイセイ</t>
    </rPh>
    <rPh sb="123" eb="124">
      <t>ネン</t>
    </rPh>
    <rPh sb="125" eb="126">
      <t>ツキ</t>
    </rPh>
    <rPh sb="129" eb="131">
      <t>チュウオウ</t>
    </rPh>
    <rPh sb="132" eb="133">
      <t>フク</t>
    </rPh>
    <phoneticPr fontId="2"/>
  </si>
  <si>
    <t>年度内個人貸出登録者数*4</t>
    <rPh sb="0" eb="3">
      <t>ネンドナイ</t>
    </rPh>
    <rPh sb="3" eb="5">
      <t>コジン</t>
    </rPh>
    <rPh sb="5" eb="7">
      <t>カシダシ</t>
    </rPh>
    <rPh sb="7" eb="10">
      <t>トウロクシャ</t>
    </rPh>
    <rPh sb="10" eb="11">
      <t>スウ</t>
    </rPh>
    <phoneticPr fontId="2"/>
  </si>
  <si>
    <t>*4 年度内個人貸出登録者数は，個人登録者のうち２７年度に図書館資料を借りた登録者数。２７年度に利用者カードを発行した新規登録者と，２６年度以前に登録した利用者で２７年度に図書館資料を借りた継続登録者を合わせた数。利用者登録した館で計上される（複数の館で貸出があっても，重複での計上はせず登録した館のみで計上。２３年度中のシステム変更により計上方法が変更になった）。
年度内個人貸出登録者数＝内訳：（新規登録者数＋継続登録者数）＝内訳：（一般＋児童）</t>
    <rPh sb="3" eb="6">
      <t>ネンドナイ</t>
    </rPh>
    <rPh sb="6" eb="8">
      <t>コジン</t>
    </rPh>
    <rPh sb="8" eb="10">
      <t>カシダシ</t>
    </rPh>
    <rPh sb="10" eb="13">
      <t>トウロクシャ</t>
    </rPh>
    <rPh sb="13" eb="14">
      <t>スウ</t>
    </rPh>
    <rPh sb="16" eb="18">
      <t>コジン</t>
    </rPh>
    <rPh sb="18" eb="21">
      <t>トウロクシャ</t>
    </rPh>
    <rPh sb="26" eb="28">
      <t>ネンド</t>
    </rPh>
    <rPh sb="29" eb="32">
      <t>トショカン</t>
    </rPh>
    <rPh sb="32" eb="34">
      <t>シリョウ</t>
    </rPh>
    <rPh sb="35" eb="36">
      <t>カ</t>
    </rPh>
    <rPh sb="38" eb="41">
      <t>トウロクシャ</t>
    </rPh>
    <rPh sb="41" eb="42">
      <t>スウ</t>
    </rPh>
    <rPh sb="45" eb="47">
      <t>ネンド</t>
    </rPh>
    <rPh sb="48" eb="51">
      <t>リヨウシャ</t>
    </rPh>
    <rPh sb="59" eb="61">
      <t>シンキ</t>
    </rPh>
    <rPh sb="61" eb="64">
      <t>トウロクシャ</t>
    </rPh>
    <rPh sb="68" eb="70">
      <t>ネンド</t>
    </rPh>
    <rPh sb="70" eb="72">
      <t>イゼン</t>
    </rPh>
    <rPh sb="73" eb="75">
      <t>トウロク</t>
    </rPh>
    <rPh sb="77" eb="80">
      <t>リヨウシャ</t>
    </rPh>
    <rPh sb="83" eb="85">
      <t>ネンド</t>
    </rPh>
    <rPh sb="86" eb="89">
      <t>トショカン</t>
    </rPh>
    <rPh sb="89" eb="91">
      <t>シリョウ</t>
    </rPh>
    <rPh sb="92" eb="93">
      <t>カ</t>
    </rPh>
    <rPh sb="95" eb="97">
      <t>ケイゾク</t>
    </rPh>
    <rPh sb="97" eb="100">
      <t>トウロクシャ</t>
    </rPh>
    <rPh sb="101" eb="102">
      <t>ア</t>
    </rPh>
    <rPh sb="105" eb="106">
      <t>スウ</t>
    </rPh>
    <rPh sb="107" eb="110">
      <t>リヨウシャ</t>
    </rPh>
    <rPh sb="110" eb="112">
      <t>トウロク</t>
    </rPh>
    <rPh sb="114" eb="115">
      <t>カン</t>
    </rPh>
    <rPh sb="116" eb="118">
      <t>ケイジョウ</t>
    </rPh>
    <rPh sb="122" eb="124">
      <t>フクスウ</t>
    </rPh>
    <rPh sb="125" eb="126">
      <t>カン</t>
    </rPh>
    <rPh sb="127" eb="129">
      <t>カシダシ</t>
    </rPh>
    <rPh sb="135" eb="137">
      <t>チョウフク</t>
    </rPh>
    <rPh sb="139" eb="141">
      <t>ケイジョウ</t>
    </rPh>
    <rPh sb="144" eb="146">
      <t>トウロク</t>
    </rPh>
    <rPh sb="148" eb="149">
      <t>カン</t>
    </rPh>
    <rPh sb="152" eb="154">
      <t>ケイジョウ</t>
    </rPh>
    <rPh sb="184" eb="187">
      <t>ネンドナイ</t>
    </rPh>
    <rPh sb="187" eb="189">
      <t>コジン</t>
    </rPh>
    <rPh sb="189" eb="191">
      <t>カシダシ</t>
    </rPh>
    <rPh sb="191" eb="194">
      <t>トウロクシャ</t>
    </rPh>
    <rPh sb="194" eb="195">
      <t>スウ</t>
    </rPh>
    <rPh sb="196" eb="198">
      <t>ウチワケ</t>
    </rPh>
    <rPh sb="200" eb="202">
      <t>シンキ</t>
    </rPh>
    <rPh sb="202" eb="205">
      <t>トウロクシャ</t>
    </rPh>
    <rPh sb="205" eb="206">
      <t>スウ</t>
    </rPh>
    <rPh sb="207" eb="209">
      <t>ケイゾク</t>
    </rPh>
    <rPh sb="209" eb="212">
      <t>トウロクシャ</t>
    </rPh>
    <rPh sb="212" eb="213">
      <t>スウ</t>
    </rPh>
    <rPh sb="215" eb="217">
      <t>ウチワケ</t>
    </rPh>
    <rPh sb="219" eb="221">
      <t>イッパン</t>
    </rPh>
    <rPh sb="222" eb="224">
      <t>ジドウ</t>
    </rPh>
    <phoneticPr fontId="2"/>
  </si>
  <si>
    <t>足守*5</t>
    <rPh sb="0" eb="2">
      <t>アシモリ</t>
    </rPh>
    <phoneticPr fontId="2"/>
  </si>
  <si>
    <t>公民館*5</t>
    <rPh sb="0" eb="3">
      <t>コウミンカン</t>
    </rPh>
    <phoneticPr fontId="2"/>
  </si>
  <si>
    <t>*5 コンピュータ化していない足守と公民館の登録者については他館との重複が予想される。</t>
    <rPh sb="9" eb="10">
      <t>カ</t>
    </rPh>
    <phoneticPr fontId="2"/>
  </si>
  <si>
    <t>他ＡＶ資料*6</t>
    <rPh sb="0" eb="1">
      <t>タ</t>
    </rPh>
    <rPh sb="3" eb="5">
      <t>シリョウ</t>
    </rPh>
    <phoneticPr fontId="2"/>
  </si>
  <si>
    <t>*6 他ＡＶ資料とは，資料付属のＣＤ，ＣＤ－ＲＯＭ，ＤＶＤなど。</t>
    <rPh sb="3" eb="4">
      <t>タ</t>
    </rPh>
    <rPh sb="6" eb="8">
      <t>シリョウ</t>
    </rPh>
    <rPh sb="11" eb="13">
      <t>シリョウ</t>
    </rPh>
    <rPh sb="13" eb="15">
      <t>フゾク</t>
    </rPh>
    <phoneticPr fontId="2"/>
  </si>
  <si>
    <t>配本冊数*7</t>
    <rPh sb="0" eb="2">
      <t>ハイホン</t>
    </rPh>
    <rPh sb="2" eb="3">
      <t>サツ</t>
    </rPh>
    <rPh sb="3" eb="4">
      <t>スウ</t>
    </rPh>
    <phoneticPr fontId="2"/>
  </si>
  <si>
    <t>*7 公民館各館への配本冊数は移動図書館の蔵書冊数に含む。</t>
    <rPh sb="3" eb="6">
      <t>コウミンカン</t>
    </rPh>
    <rPh sb="6" eb="8">
      <t>カクカン</t>
    </rPh>
    <rPh sb="10" eb="12">
      <t>ハイホン</t>
    </rPh>
    <rPh sb="12" eb="13">
      <t>サツ</t>
    </rPh>
    <rPh sb="13" eb="14">
      <t>スウ</t>
    </rPh>
    <rPh sb="15" eb="17">
      <t>イドウ</t>
    </rPh>
    <rPh sb="17" eb="20">
      <t>トショカン</t>
    </rPh>
    <rPh sb="21" eb="23">
      <t>ゾウショ</t>
    </rPh>
    <rPh sb="23" eb="24">
      <t>サツ</t>
    </rPh>
    <rPh sb="24" eb="25">
      <t>スウ</t>
    </rPh>
    <rPh sb="26" eb="27">
      <t>フク</t>
    </rPh>
    <phoneticPr fontId="2"/>
  </si>
  <si>
    <t>吉備*8</t>
    <rPh sb="0" eb="2">
      <t>キビ</t>
    </rPh>
    <phoneticPr fontId="2"/>
  </si>
  <si>
    <t>*8 公民館建て替えのため、平成26年10月より吉備公民館でのサービス（貸出・配本等）を休止中</t>
    <rPh sb="3" eb="6">
      <t>コウミンカン</t>
    </rPh>
    <rPh sb="6" eb="7">
      <t>タ</t>
    </rPh>
    <rPh sb="8" eb="9">
      <t>カ</t>
    </rPh>
    <rPh sb="14" eb="16">
      <t>ヘイセイ</t>
    </rPh>
    <rPh sb="18" eb="19">
      <t>ネン</t>
    </rPh>
    <rPh sb="21" eb="22">
      <t>ツキ</t>
    </rPh>
    <rPh sb="24" eb="26">
      <t>キビ</t>
    </rPh>
    <rPh sb="26" eb="28">
      <t>コウミン</t>
    </rPh>
    <rPh sb="28" eb="29">
      <t>カン</t>
    </rPh>
    <rPh sb="36" eb="38">
      <t>カシダシ</t>
    </rPh>
    <rPh sb="39" eb="41">
      <t>ハイホン</t>
    </rPh>
    <rPh sb="41" eb="42">
      <t>トウ</t>
    </rPh>
    <rPh sb="44" eb="46">
      <t>キュウシ</t>
    </rPh>
    <rPh sb="46" eb="47">
      <t>チュウ</t>
    </rPh>
    <phoneticPr fontId="2"/>
  </si>
  <si>
    <t>西大寺*9</t>
    <rPh sb="0" eb="3">
      <t>サイダイジ</t>
    </rPh>
    <phoneticPr fontId="2"/>
  </si>
  <si>
    <t>*9 平成24年7月より西大寺公民館へのサービスを開始。配本はしていない。</t>
    <rPh sb="28" eb="30">
      <t>ハイホン</t>
    </rPh>
    <phoneticPr fontId="2"/>
  </si>
  <si>
    <t>※平成27年11月より、中央図書館においてSkypeを利用した代読サービス開始</t>
    <rPh sb="1" eb="3">
      <t>ヘイセイ</t>
    </rPh>
    <rPh sb="5" eb="6">
      <t>ネン</t>
    </rPh>
    <rPh sb="8" eb="9">
      <t>ガツ</t>
    </rPh>
    <rPh sb="12" eb="14">
      <t>チュウオウ</t>
    </rPh>
    <rPh sb="14" eb="17">
      <t>トショカン</t>
    </rPh>
    <rPh sb="27" eb="29">
      <t>リヨウ</t>
    </rPh>
    <rPh sb="31" eb="33">
      <t>ダイドク</t>
    </rPh>
    <rPh sb="37" eb="39">
      <t>カイシ</t>
    </rPh>
    <phoneticPr fontId="2"/>
  </si>
  <si>
    <t>（内 Skype利用　13回）</t>
    <rPh sb="1" eb="2">
      <t>ウチ</t>
    </rPh>
    <rPh sb="8" eb="10">
      <t>リヨウ</t>
    </rPh>
    <rPh sb="13" eb="14">
      <t>カイ</t>
    </rPh>
    <phoneticPr fontId="2"/>
  </si>
  <si>
    <t>20　国立国会図書館デジタル化資料送信サービス</t>
    <rPh sb="3" eb="5">
      <t>コクリツ</t>
    </rPh>
    <rPh sb="5" eb="7">
      <t>コッカイ</t>
    </rPh>
    <rPh sb="7" eb="10">
      <t>トショカン</t>
    </rPh>
    <rPh sb="14" eb="15">
      <t>カ</t>
    </rPh>
    <rPh sb="15" eb="17">
      <t>シリョウ</t>
    </rPh>
    <rPh sb="17" eb="19">
      <t>ソウシン</t>
    </rPh>
    <phoneticPr fontId="2"/>
  </si>
  <si>
    <t>　（複写件数：5件　複写枚数：162枚）</t>
    <rPh sb="2" eb="4">
      <t>フクシャ</t>
    </rPh>
    <rPh sb="4" eb="6">
      <t>ケンスウ</t>
    </rPh>
    <rPh sb="8" eb="9">
      <t>ケン</t>
    </rPh>
    <rPh sb="10" eb="12">
      <t>フクシャ</t>
    </rPh>
    <rPh sb="12" eb="14">
      <t>マイスウ</t>
    </rPh>
    <rPh sb="18" eb="19">
      <t>マイ</t>
    </rPh>
    <phoneticPr fontId="2"/>
  </si>
  <si>
    <t>　※平成27年7月より、中央図書館において開始</t>
    <rPh sb="2" eb="4">
      <t>ヘイセイ</t>
    </rPh>
    <rPh sb="6" eb="7">
      <t>ネン</t>
    </rPh>
    <rPh sb="8" eb="9">
      <t>ガツ</t>
    </rPh>
    <rPh sb="12" eb="14">
      <t>チュウオウ</t>
    </rPh>
    <rPh sb="14" eb="17">
      <t>トショカン</t>
    </rPh>
    <rPh sb="21" eb="23">
      <t>カイシ</t>
    </rPh>
    <phoneticPr fontId="2"/>
  </si>
  <si>
    <t>（２）雑誌・新聞（平成２７年４月１日現在）</t>
    <phoneticPr fontId="2"/>
  </si>
  <si>
    <t>岡山空襲展示室</t>
    <phoneticPr fontId="2"/>
  </si>
  <si>
    <t>「つないでいく記録と記憶」（H27.6.12～7.5）へ出陳</t>
    <phoneticPr fontId="2"/>
  </si>
  <si>
    <t>「戦災復興岡山市の図」（屏風）</t>
    <phoneticPr fontId="2"/>
  </si>
  <si>
    <t>「空襲の思出」</t>
    <rPh sb="1" eb="3">
      <t>クウシュウ</t>
    </rPh>
    <rPh sb="4" eb="5">
      <t>オモ</t>
    </rPh>
    <rPh sb="5" eb="6">
      <t>デ</t>
    </rPh>
    <phoneticPr fontId="2"/>
  </si>
  <si>
    <t>佐藤一章作のスケッチ（13枚）</t>
    <rPh sb="0" eb="2">
      <t>サトウ</t>
    </rPh>
    <rPh sb="2" eb="3">
      <t>イチ</t>
    </rPh>
    <rPh sb="3" eb="4">
      <t>ショウ</t>
    </rPh>
    <rPh sb="4" eb="5">
      <t>サク</t>
    </rPh>
    <rPh sb="13" eb="14">
      <t>マイ</t>
    </rPh>
    <phoneticPr fontId="2"/>
  </si>
  <si>
    <t>山陽新聞社</t>
    <rPh sb="0" eb="2">
      <t>サンヨウ</t>
    </rPh>
    <rPh sb="2" eb="5">
      <t>シンブンシャ</t>
    </rPh>
    <phoneticPr fontId="2"/>
  </si>
  <si>
    <t>山陽新聞朝刊（6月下旬予定）に掲載（画像データ）</t>
    <phoneticPr fontId="2"/>
  </si>
  <si>
    <t>岡山城焼失前の天守閣の写真（『アルバム　建造物（岡山城、月見櫓）』）</t>
    <phoneticPr fontId="2"/>
  </si>
  <si>
    <t>かみゆ</t>
    <phoneticPr fontId="2"/>
  </si>
  <si>
    <t>『よみがえる名城（仮）』（H27.7出版）に掲載（画像データ）</t>
    <phoneticPr fontId="2"/>
  </si>
  <si>
    <t>ネクサス</t>
    <phoneticPr fontId="2"/>
  </si>
  <si>
    <t>テレビ東京「開運！なんでも鑑定団」（H27.7.21放送）で放映（画像データ）</t>
    <phoneticPr fontId="2"/>
  </si>
  <si>
    <t>創輝</t>
    <phoneticPr fontId="2"/>
  </si>
  <si>
    <t>日本テレビ「ラストクライマックス」（H27.8.2放送）で放映（画像データ）</t>
    <phoneticPr fontId="2"/>
  </si>
  <si>
    <t>「浮世絵美人の図」（島村澹山）</t>
  </si>
  <si>
    <t>コンテンツ</t>
    <phoneticPr fontId="2"/>
  </si>
  <si>
    <t>肉筆浮世絵のデジタル撮影。データを１年間、イベントブース展示会場等で使用</t>
    <phoneticPr fontId="2"/>
  </si>
  <si>
    <t>「さまざまな苗字」</t>
    <phoneticPr fontId="2"/>
  </si>
  <si>
    <t>RSKラジオ</t>
    <phoneticPr fontId="2"/>
  </si>
  <si>
    <t>「朝です。全員起立！」（H27.8.27）の番組資料</t>
    <phoneticPr fontId="2"/>
  </si>
  <si>
    <t>岡山県立記録資料館</t>
    <phoneticPr fontId="2"/>
  </si>
  <si>
    <t>平成27年度企画展「岡山ＰＲＩＤＥ」（H27.10.20～11.22）に出陳。図録等へ掲載</t>
    <phoneticPr fontId="2"/>
  </si>
  <si>
    <t>永瀬清子氏スピーチ写真</t>
    <phoneticPr fontId="2"/>
  </si>
  <si>
    <t>岡山シティミュージアム</t>
    <phoneticPr fontId="2"/>
  </si>
  <si>
    <t>「岡山を記す－坪田譲治と永瀬清子」（H27.9.29～10.18）で展示（画像データ）</t>
    <phoneticPr fontId="2"/>
  </si>
  <si>
    <t>三蟠鉄道の写真（『郷土歴史アルバム（交通）』収録）</t>
    <phoneticPr fontId="2"/>
  </si>
  <si>
    <t>山陽映画</t>
    <phoneticPr fontId="2"/>
  </si>
  <si>
    <t>「三蟠軽便鉄道開通１００周年記念大会」（H27.9.5～9.6）で上映する映画内で使用（画像データ）</t>
    <phoneticPr fontId="2"/>
  </si>
  <si>
    <t>「岡山区市街図 明治20年」ほか4点</t>
    <phoneticPr fontId="2"/>
  </si>
  <si>
    <t>岡山市教育委員会ESDコーディネーター</t>
    <phoneticPr fontId="2"/>
  </si>
  <si>
    <t>岡山市内小学校の総合的な学習の時間で使用（画像データ）</t>
    <phoneticPr fontId="2"/>
  </si>
  <si>
    <t>「備前軍記」</t>
    <rPh sb="1" eb="3">
      <t>ビゼン</t>
    </rPh>
    <rPh sb="3" eb="5">
      <t>グンキ</t>
    </rPh>
    <phoneticPr fontId="2"/>
  </si>
  <si>
    <t>引札ほか106点</t>
    <rPh sb="0" eb="2">
      <t>ヒキフダ</t>
    </rPh>
    <rPh sb="7" eb="8">
      <t>テン</t>
    </rPh>
    <phoneticPr fontId="2"/>
  </si>
  <si>
    <t>ベストセラーズ</t>
    <phoneticPr fontId="2"/>
  </si>
  <si>
    <t>岡山市立オリエント美術館</t>
    <rPh sb="0" eb="3">
      <t>オカヤマシ</t>
    </rPh>
    <rPh sb="3" eb="4">
      <t>リツ</t>
    </rPh>
    <rPh sb="9" eb="12">
      <t>ビジュツカン</t>
    </rPh>
    <phoneticPr fontId="2"/>
  </si>
  <si>
    <t>『歴史人』2016年1月号に掲載（画像データ）</t>
    <phoneticPr fontId="2"/>
  </si>
  <si>
    <t>企画展「街のにぎわい　オリエント美術が紹介された頃」（H27.11.17～12.27）に出陳</t>
    <phoneticPr fontId="2"/>
  </si>
  <si>
    <t>富山学区連合電子町内会運営委員会</t>
    <phoneticPr fontId="2"/>
  </si>
  <si>
    <t>写真集『昔とみやま写真館』（H27.12.1発行予定）とホームページに掲載（画像データ）</t>
    <phoneticPr fontId="2"/>
  </si>
  <si>
    <t>福泊電子町内会運営委員会</t>
    <phoneticPr fontId="2"/>
  </si>
  <si>
    <t>ホームページに掲載（画像データ）</t>
    <phoneticPr fontId="2"/>
  </si>
  <si>
    <t>「合同新聞」紙面1945年～1947年（172点）</t>
    <rPh sb="1" eb="3">
      <t>ゴウドウ</t>
    </rPh>
    <rPh sb="3" eb="5">
      <t>シンブン</t>
    </rPh>
    <rPh sb="6" eb="8">
      <t>シメン</t>
    </rPh>
    <rPh sb="12" eb="13">
      <t>ネン</t>
    </rPh>
    <rPh sb="18" eb="19">
      <t>ネン</t>
    </rPh>
    <rPh sb="23" eb="24">
      <t>テン</t>
    </rPh>
    <phoneticPr fontId="2"/>
  </si>
  <si>
    <t>坪田譲治の写真（「坪田文庫」写真パネル）</t>
    <rPh sb="0" eb="2">
      <t>ツボタ</t>
    </rPh>
    <rPh sb="2" eb="4">
      <t>ジョウジ</t>
    </rPh>
    <rPh sb="5" eb="7">
      <t>シャシン</t>
    </rPh>
    <rPh sb="9" eb="11">
      <t>ツボタ</t>
    </rPh>
    <rPh sb="11" eb="13">
      <t>ブンコ</t>
    </rPh>
    <rPh sb="14" eb="16">
      <t>シャシン</t>
    </rPh>
    <phoneticPr fontId="2"/>
  </si>
  <si>
    <t>山陽新聞社</t>
    <phoneticPr fontId="2"/>
  </si>
  <si>
    <t>岡山市文化振興課</t>
    <phoneticPr fontId="2"/>
  </si>
  <si>
    <t>「山陽新聞社-アーカイブス」に利用（画像データ）</t>
    <phoneticPr fontId="2"/>
  </si>
  <si>
    <t>「おかやま文学フェスティバル２０１６」のリーフレットに掲載（画像データ）</t>
    <phoneticPr fontId="2"/>
  </si>
  <si>
    <t>テレビ朝日</t>
    <phoneticPr fontId="2"/>
  </si>
  <si>
    <t>テレビ朝日「クイズプレゼンバラエティーQさま!!」（H28.2.1放送）で放映（画像データ）</t>
    <phoneticPr fontId="2"/>
  </si>
  <si>
    <t>BS-TBS「にっぽん！歴史鑑定」（H27.9.28放送）で放映（画像データ）</t>
    <phoneticPr fontId="2"/>
  </si>
  <si>
    <t>ネクサス</t>
    <phoneticPr fontId="2"/>
  </si>
  <si>
    <t>山陽放送学術文化財団</t>
    <phoneticPr fontId="2"/>
  </si>
  <si>
    <t>日蘭協会連続シンポジウム「岡山蘭学の群像」の書籍化（H28.4）にあたり使用（画像データ）</t>
    <phoneticPr fontId="2"/>
  </si>
  <si>
    <t>RCCプロンティア</t>
    <phoneticPr fontId="2"/>
  </si>
  <si>
    <t>RCC中国放送「知将が築いた海の城」（H28.2.28放送）で放映（画像データ）</t>
    <phoneticPr fontId="2"/>
  </si>
  <si>
    <t>『三痘安危弁』</t>
    <rPh sb="3" eb="4">
      <t>アン</t>
    </rPh>
    <phoneticPr fontId="2"/>
  </si>
  <si>
    <t>『胎産新書』『三痘安危弁』</t>
    <rPh sb="9" eb="10">
      <t>アン</t>
    </rPh>
    <phoneticPr fontId="2"/>
  </si>
  <si>
    <t>「国富文庫」収蔵資料</t>
    <phoneticPr fontId="2"/>
  </si>
  <si>
    <t>山陽堂</t>
    <phoneticPr fontId="2"/>
  </si>
  <si>
    <t>社史（DVD版・冊子版）制作のため（画像データ）</t>
    <phoneticPr fontId="2"/>
  </si>
  <si>
    <t>3/14～4/5</t>
    <phoneticPr fontId="2"/>
  </si>
  <si>
    <t>学生ボランティア（大学生）</t>
    <rPh sb="0" eb="2">
      <t>ガクセイ</t>
    </rPh>
    <rPh sb="9" eb="12">
      <t>ダイガクセイ</t>
    </rPh>
    <phoneticPr fontId="2"/>
  </si>
  <si>
    <t>見学（児童）</t>
    <rPh sb="0" eb="2">
      <t>ケンガク</t>
    </rPh>
    <rPh sb="3" eb="5">
      <t>ジドウ</t>
    </rPh>
    <phoneticPr fontId="2"/>
  </si>
  <si>
    <t>延2人</t>
    <rPh sb="0" eb="1">
      <t>ノベ</t>
    </rPh>
    <rPh sb="2" eb="3">
      <t>ニン</t>
    </rPh>
    <phoneticPr fontId="2"/>
  </si>
  <si>
    <t>延10人</t>
    <rPh sb="0" eb="1">
      <t>ノベ</t>
    </rPh>
    <rPh sb="3" eb="4">
      <t>ニン</t>
    </rPh>
    <phoneticPr fontId="2"/>
  </si>
  <si>
    <t>「岡山空襲と国富文庫～戦災をくぐり抜けた城下の記録～」</t>
    <rPh sb="1" eb="3">
      <t>オカヤマ</t>
    </rPh>
    <rPh sb="3" eb="5">
      <t>クウシュウ</t>
    </rPh>
    <rPh sb="6" eb="8">
      <t>クニトミ</t>
    </rPh>
    <rPh sb="8" eb="10">
      <t>ブンコ</t>
    </rPh>
    <rPh sb="11" eb="13">
      <t>センサイ</t>
    </rPh>
    <rPh sb="17" eb="18">
      <t>ヌ</t>
    </rPh>
    <rPh sb="20" eb="22">
      <t>ジョウカ</t>
    </rPh>
    <rPh sb="23" eb="25">
      <t>キロク</t>
    </rPh>
    <phoneticPr fontId="2"/>
  </si>
  <si>
    <t>6/9～7/3</t>
    <phoneticPr fontId="2"/>
  </si>
  <si>
    <t>平成27年度教科書展示会</t>
    <rPh sb="0" eb="2">
      <t>ヘイセイ</t>
    </rPh>
    <rPh sb="4" eb="5">
      <t>ネン</t>
    </rPh>
    <rPh sb="5" eb="6">
      <t>ド</t>
    </rPh>
    <rPh sb="6" eb="9">
      <t>キョウカショ</t>
    </rPh>
    <rPh sb="9" eb="12">
      <t>テンジカイ</t>
    </rPh>
    <phoneticPr fontId="2"/>
  </si>
  <si>
    <t>6/19～7/4</t>
    <phoneticPr fontId="2"/>
  </si>
  <si>
    <t>「瀬戸町ゆかりの作家展」</t>
    <phoneticPr fontId="2"/>
  </si>
  <si>
    <t>6/2～6/7</t>
    <phoneticPr fontId="2"/>
  </si>
  <si>
    <t>「沖新田・地域の歴史を伝える～『沖新田一座』の演劇活動に寄せて～」</t>
    <rPh sb="1" eb="4">
      <t>オキシンデン</t>
    </rPh>
    <rPh sb="5" eb="7">
      <t>チイキ</t>
    </rPh>
    <rPh sb="8" eb="10">
      <t>レキシ</t>
    </rPh>
    <rPh sb="11" eb="12">
      <t>ツタ</t>
    </rPh>
    <rPh sb="16" eb="19">
      <t>オキシンデン</t>
    </rPh>
    <rPh sb="19" eb="21">
      <t>イチザ</t>
    </rPh>
    <rPh sb="23" eb="25">
      <t>エンゲキ</t>
    </rPh>
    <rPh sb="25" eb="27">
      <t>カツドウ</t>
    </rPh>
    <rPh sb="28" eb="29">
      <t>ヨ</t>
    </rPh>
    <phoneticPr fontId="2"/>
  </si>
  <si>
    <t>7/7～8/7</t>
    <phoneticPr fontId="2"/>
  </si>
  <si>
    <t>「国吉康雄とふるさと岡山」</t>
    <rPh sb="1" eb="3">
      <t>クニヨシ</t>
    </rPh>
    <rPh sb="3" eb="5">
      <t>ヤスオ</t>
    </rPh>
    <rPh sb="10" eb="12">
      <t>オカヤマ</t>
    </rPh>
    <phoneticPr fontId="2"/>
  </si>
  <si>
    <t>9/12～11/8</t>
    <phoneticPr fontId="2"/>
  </si>
  <si>
    <t>視察（市議ほか）</t>
    <rPh sb="0" eb="2">
      <t>シサツ</t>
    </rPh>
    <rPh sb="3" eb="5">
      <t>シギ</t>
    </rPh>
    <phoneticPr fontId="2"/>
  </si>
  <si>
    <t>「街のにぎわい オリエント美術が紹介された頃」（オリエント美術館共同開催）（会場：オリエント美術館）</t>
    <rPh sb="1" eb="2">
      <t>マチ</t>
    </rPh>
    <rPh sb="13" eb="15">
      <t>ビジュツ</t>
    </rPh>
    <rPh sb="16" eb="18">
      <t>ショウカイ</t>
    </rPh>
    <rPh sb="21" eb="22">
      <t>コロ</t>
    </rPh>
    <rPh sb="29" eb="32">
      <t>ビジュツカン</t>
    </rPh>
    <rPh sb="32" eb="34">
      <t>キョウドウ</t>
    </rPh>
    <rPh sb="34" eb="36">
      <t>カイサイ</t>
    </rPh>
    <rPh sb="38" eb="40">
      <t>カイジョウ</t>
    </rPh>
    <rPh sb="46" eb="49">
      <t>ビジュツカン</t>
    </rPh>
    <phoneticPr fontId="2"/>
  </si>
  <si>
    <t>11/17～12/27</t>
    <phoneticPr fontId="2"/>
  </si>
  <si>
    <t>「村人たちが迎えた明治維新 地租改正前後」</t>
    <rPh sb="1" eb="3">
      <t>ムラビト</t>
    </rPh>
    <rPh sb="6" eb="7">
      <t>ムカ</t>
    </rPh>
    <rPh sb="9" eb="11">
      <t>メイジ</t>
    </rPh>
    <rPh sb="11" eb="13">
      <t>イシン</t>
    </rPh>
    <rPh sb="14" eb="16">
      <t>チソ</t>
    </rPh>
    <rPh sb="16" eb="18">
      <t>カイセイ</t>
    </rPh>
    <rPh sb="18" eb="20">
      <t>ゼンゴ</t>
    </rPh>
    <phoneticPr fontId="2"/>
  </si>
  <si>
    <t>12/18～1/24</t>
    <phoneticPr fontId="2"/>
  </si>
  <si>
    <t>「坪田譲治展～第31回坪田譲治文学賞記念 坪田譲治をめぐる挿絵・装丁画家たち」</t>
    <rPh sb="1" eb="3">
      <t>ツボタ</t>
    </rPh>
    <rPh sb="3" eb="5">
      <t>ジョウジ</t>
    </rPh>
    <rPh sb="5" eb="6">
      <t>テン</t>
    </rPh>
    <rPh sb="21" eb="23">
      <t>ツボタ</t>
    </rPh>
    <rPh sb="23" eb="25">
      <t>ジョウジ</t>
    </rPh>
    <rPh sb="29" eb="31">
      <t>サシエ</t>
    </rPh>
    <rPh sb="32" eb="34">
      <t>ソウテイ</t>
    </rPh>
    <rPh sb="34" eb="36">
      <t>ガカ</t>
    </rPh>
    <phoneticPr fontId="2"/>
  </si>
  <si>
    <t>1/28～3/6</t>
    <phoneticPr fontId="2"/>
  </si>
  <si>
    <t>見学（園児・児童・中学生）</t>
    <rPh sb="3" eb="5">
      <t>エンジ</t>
    </rPh>
    <rPh sb="9" eb="12">
      <t>チュウガクセイ</t>
    </rPh>
    <phoneticPr fontId="2"/>
  </si>
  <si>
    <t>見学（児童・中学生）</t>
    <rPh sb="6" eb="9">
      <t>チュウガクセイ</t>
    </rPh>
    <phoneticPr fontId="2"/>
  </si>
  <si>
    <t>3/12～4/3</t>
    <phoneticPr fontId="2"/>
  </si>
  <si>
    <t>「せとのひなまつり」</t>
    <phoneticPr fontId="2"/>
  </si>
  <si>
    <t>3/25～4/3</t>
    <phoneticPr fontId="2"/>
  </si>
  <si>
    <t>視察（大学教員）</t>
    <rPh sb="0" eb="2">
      <t>シサツ</t>
    </rPh>
    <rPh sb="3" eb="5">
      <t>ダイガク</t>
    </rPh>
    <rPh sb="5" eb="7">
      <t>キョウイン</t>
    </rPh>
    <phoneticPr fontId="2"/>
  </si>
  <si>
    <t>仕事体験活動（中学生）</t>
    <rPh sb="0" eb="2">
      <t>シゴト</t>
    </rPh>
    <rPh sb="2" eb="4">
      <t>タイケン</t>
    </rPh>
    <rPh sb="4" eb="6">
      <t>カツドウ</t>
    </rPh>
    <rPh sb="7" eb="10">
      <t>チュウガクセイ</t>
    </rPh>
    <phoneticPr fontId="2"/>
  </si>
  <si>
    <t>見学等（園児・児童・児童クラブ）</t>
    <rPh sb="0" eb="2">
      <t>ケンガク</t>
    </rPh>
    <rPh sb="2" eb="3">
      <t>トウ</t>
    </rPh>
    <rPh sb="4" eb="6">
      <t>エンジ</t>
    </rPh>
    <rPh sb="7" eb="9">
      <t>ジドウ</t>
    </rPh>
    <rPh sb="10" eb="12">
      <t>ジドウ</t>
    </rPh>
    <phoneticPr fontId="2"/>
  </si>
  <si>
    <t>絵本読み聞かせ体験【4,11月】</t>
    <rPh sb="14" eb="15">
      <t>ガツ</t>
    </rPh>
    <phoneticPr fontId="2"/>
  </si>
  <si>
    <t>人形劇【2月】</t>
    <rPh sb="0" eb="3">
      <t>ニンギョウゲキ</t>
    </rPh>
    <rPh sb="5" eb="6">
      <t>ガツ</t>
    </rPh>
    <phoneticPr fontId="2"/>
  </si>
  <si>
    <t>子ども映画会【8月】</t>
    <rPh sb="0" eb="1">
      <t>コ</t>
    </rPh>
    <rPh sb="3" eb="6">
      <t>エイガカイ</t>
    </rPh>
    <rPh sb="8" eb="9">
      <t>ガツ</t>
    </rPh>
    <phoneticPr fontId="2"/>
  </si>
  <si>
    <t>春のこども会【5月】</t>
    <rPh sb="0" eb="1">
      <t>ハル</t>
    </rPh>
    <rPh sb="5" eb="6">
      <t>カイ</t>
    </rPh>
    <rPh sb="8" eb="9">
      <t>ガツ</t>
    </rPh>
    <phoneticPr fontId="2"/>
  </si>
  <si>
    <t>夏のこども会【8月】</t>
    <rPh sb="0" eb="1">
      <t>ナツ</t>
    </rPh>
    <rPh sb="5" eb="6">
      <t>カイ</t>
    </rPh>
    <rPh sb="8" eb="9">
      <t>ガツ</t>
    </rPh>
    <phoneticPr fontId="2"/>
  </si>
  <si>
    <t>夏休み科学工作教室【7月】</t>
    <rPh sb="0" eb="2">
      <t>ナツヤス</t>
    </rPh>
    <rPh sb="3" eb="5">
      <t>カガク</t>
    </rPh>
    <rPh sb="5" eb="7">
      <t>コウサク</t>
    </rPh>
    <rPh sb="7" eb="9">
      <t>キョウシツ</t>
    </rPh>
    <rPh sb="11" eb="12">
      <t>ガツ</t>
    </rPh>
    <phoneticPr fontId="2"/>
  </si>
  <si>
    <t>図書館ナビ（低学年）（8/5,8/6）【8月】</t>
    <rPh sb="0" eb="3">
      <t>トショカン</t>
    </rPh>
    <rPh sb="6" eb="9">
      <t>テイガクネン</t>
    </rPh>
    <phoneticPr fontId="2"/>
  </si>
  <si>
    <t>図書館ナビ（高学年）（8/19,8/20）【8月】</t>
    <rPh sb="0" eb="3">
      <t>トショカン</t>
    </rPh>
    <rPh sb="6" eb="9">
      <t>コウガクネン</t>
    </rPh>
    <phoneticPr fontId="2"/>
  </si>
  <si>
    <t>秋のこども会【10月】</t>
    <rPh sb="0" eb="1">
      <t>アキ</t>
    </rPh>
    <rPh sb="5" eb="6">
      <t>カイ</t>
    </rPh>
    <phoneticPr fontId="2"/>
  </si>
  <si>
    <t>ふしぎ電気実験教室【8月】</t>
    <rPh sb="3" eb="5">
      <t>デンキ</t>
    </rPh>
    <rPh sb="5" eb="7">
      <t>ジッケン</t>
    </rPh>
    <rPh sb="7" eb="9">
      <t>キョウシツ</t>
    </rPh>
    <rPh sb="11" eb="12">
      <t>ガツ</t>
    </rPh>
    <phoneticPr fontId="2"/>
  </si>
  <si>
    <t>影絵劇【11月】</t>
    <rPh sb="0" eb="2">
      <t>カゲエ</t>
    </rPh>
    <rPh sb="2" eb="3">
      <t>ゲキ</t>
    </rPh>
    <phoneticPr fontId="2"/>
  </si>
  <si>
    <t>冬のこども会【1月】</t>
    <phoneticPr fontId="2"/>
  </si>
  <si>
    <t>棒と輪ゴムで家をつくろう！【3月】</t>
    <rPh sb="0" eb="1">
      <t>ボウ</t>
    </rPh>
    <rPh sb="2" eb="3">
      <t>ワ</t>
    </rPh>
    <rPh sb="6" eb="7">
      <t>イエ</t>
    </rPh>
    <phoneticPr fontId="2"/>
  </si>
  <si>
    <t>ボランティア養成講座　「布絵本を作ってみませんか？」【10,11月】</t>
    <rPh sb="6" eb="8">
      <t>ヨウセイ</t>
    </rPh>
    <rPh sb="8" eb="10">
      <t>コウザ</t>
    </rPh>
    <rPh sb="12" eb="13">
      <t>ヌノ</t>
    </rPh>
    <rPh sb="13" eb="15">
      <t>エホン</t>
    </rPh>
    <rPh sb="16" eb="17">
      <t>ツク</t>
    </rPh>
    <phoneticPr fontId="2"/>
  </si>
  <si>
    <t>教養講座　「西大寺たてもの歩き」【2月】</t>
    <rPh sb="0" eb="2">
      <t>キョウヨウ</t>
    </rPh>
    <rPh sb="2" eb="4">
      <t>コウザ</t>
    </rPh>
    <rPh sb="6" eb="9">
      <t>サイダイジ</t>
    </rPh>
    <rPh sb="13" eb="14">
      <t>アル</t>
    </rPh>
    <phoneticPr fontId="2"/>
  </si>
  <si>
    <t>おはなしひろば【6,10,3月】</t>
    <rPh sb="14" eb="15">
      <t>ツキ</t>
    </rPh>
    <phoneticPr fontId="2"/>
  </si>
  <si>
    <t>子ども映画会【5,10,11,2,3月】</t>
    <rPh sb="0" eb="1">
      <t>コ</t>
    </rPh>
    <rPh sb="3" eb="6">
      <t>エイガカイ</t>
    </rPh>
    <rPh sb="18" eb="19">
      <t>ツキ</t>
    </rPh>
    <phoneticPr fontId="2"/>
  </si>
  <si>
    <t>夏休み子ども映画会【7,8月】</t>
    <rPh sb="0" eb="2">
      <t>ナツヤス</t>
    </rPh>
    <rPh sb="3" eb="4">
      <t>コ</t>
    </rPh>
    <rPh sb="6" eb="9">
      <t>エイガカイ</t>
    </rPh>
    <rPh sb="13" eb="14">
      <t>ツキ</t>
    </rPh>
    <phoneticPr fontId="2"/>
  </si>
  <si>
    <t>しいたけさんによる読み聞かせ【11月】</t>
    <rPh sb="9" eb="10">
      <t>ヨ</t>
    </rPh>
    <rPh sb="11" eb="12">
      <t>キ</t>
    </rPh>
    <rPh sb="17" eb="18">
      <t>ツキ</t>
    </rPh>
    <phoneticPr fontId="2"/>
  </si>
  <si>
    <t>クリスマスおたのしみ会【12月】</t>
    <rPh sb="10" eb="11">
      <t>カイ</t>
    </rPh>
    <rPh sb="14" eb="15">
      <t>ガツ</t>
    </rPh>
    <phoneticPr fontId="2"/>
  </si>
  <si>
    <t>おはなしのじかんスペシャル【4月】</t>
    <phoneticPr fontId="2"/>
  </si>
  <si>
    <t>おたのしみ会【5,8,10,1月】</t>
    <rPh sb="5" eb="6">
      <t>カイ</t>
    </rPh>
    <rPh sb="15" eb="16">
      <t>ツキ</t>
    </rPh>
    <phoneticPr fontId="2"/>
  </si>
  <si>
    <t>二胡　演奏会【3月】</t>
    <rPh sb="0" eb="2">
      <t>ニコ</t>
    </rPh>
    <rPh sb="3" eb="6">
      <t>エンソウカイ</t>
    </rPh>
    <phoneticPr fontId="2"/>
  </si>
  <si>
    <t>レトロ遊びをしよう【5月】</t>
    <rPh sb="3" eb="4">
      <t>アソ</t>
    </rPh>
    <phoneticPr fontId="2"/>
  </si>
  <si>
    <t>全国訪問おはなし隊
キャラバンカー見学・おはなし会【6月】</t>
    <rPh sb="27" eb="28">
      <t>ツキ</t>
    </rPh>
    <phoneticPr fontId="2"/>
  </si>
  <si>
    <t>お月見コンサート【10月】</t>
    <rPh sb="1" eb="3">
      <t>ツキミ</t>
    </rPh>
    <phoneticPr fontId="2"/>
  </si>
  <si>
    <t>マリンバコンサート【1月】</t>
    <phoneticPr fontId="2"/>
  </si>
  <si>
    <t>せとブックカフェ（瀬戸公民館共催）【2月】</t>
    <rPh sb="9" eb="11">
      <t>セト</t>
    </rPh>
    <rPh sb="11" eb="14">
      <t>コウミンカン</t>
    </rPh>
    <rPh sb="14" eb="16">
      <t>キョウサイ</t>
    </rPh>
    <rPh sb="19" eb="20">
      <t>ツキ</t>
    </rPh>
    <phoneticPr fontId="2"/>
  </si>
  <si>
    <t>煮干しの解剖教室【8月】</t>
    <rPh sb="0" eb="2">
      <t>ニボ</t>
    </rPh>
    <rPh sb="4" eb="6">
      <t>カイボウ</t>
    </rPh>
    <rPh sb="6" eb="8">
      <t>キョウシツ</t>
    </rPh>
    <phoneticPr fontId="2"/>
  </si>
  <si>
    <t>藤城清治 影絵の世界【2月】</t>
    <rPh sb="0" eb="2">
      <t>フジシロ</t>
    </rPh>
    <rPh sb="2" eb="4">
      <t>セイジ</t>
    </rPh>
    <rPh sb="5" eb="7">
      <t>カゲエ</t>
    </rPh>
    <rPh sb="8" eb="10">
      <t>セカイ</t>
    </rPh>
    <phoneticPr fontId="2"/>
  </si>
  <si>
    <t>絵本の読み聞かせについての話とおはなし会
（児童館ゆう遊プラザ「くれよんクラブ」にて）【2月】</t>
    <phoneticPr fontId="2"/>
  </si>
  <si>
    <t>ペーパーフラワー体験教室【11月】</t>
    <rPh sb="8" eb="10">
      <t>タイケン</t>
    </rPh>
    <rPh sb="10" eb="12">
      <t>キョウシツ</t>
    </rPh>
    <phoneticPr fontId="2"/>
  </si>
  <si>
    <t>だから雑誌『現代農業』はおもしろい！（瀬戸公民館共催）【11月】</t>
    <phoneticPr fontId="2"/>
  </si>
  <si>
    <t>冬のおたのしみ会【12月】</t>
    <rPh sb="0" eb="1">
      <t>フユ</t>
    </rPh>
    <rPh sb="7" eb="8">
      <t>カイ</t>
    </rPh>
    <phoneticPr fontId="2"/>
  </si>
  <si>
    <t>大人のシネマ（名作上映会）【通年】</t>
    <rPh sb="0" eb="2">
      <t>オトナ</t>
    </rPh>
    <rPh sb="7" eb="9">
      <t>メイサク</t>
    </rPh>
    <rPh sb="9" eb="12">
      <t>ジョウエイカイ</t>
    </rPh>
    <rPh sb="13" eb="14">
      <t>チャシツ</t>
    </rPh>
    <rPh sb="14" eb="16">
      <t>ツウネン</t>
    </rPh>
    <phoneticPr fontId="2"/>
  </si>
  <si>
    <t>おはなし会【8,2月】</t>
    <rPh sb="4" eb="5">
      <t>カイ</t>
    </rPh>
    <rPh sb="9" eb="10">
      <t>ツキ</t>
    </rPh>
    <phoneticPr fontId="2"/>
  </si>
  <si>
    <t>子どもビデオシアター【5月】</t>
    <rPh sb="0" eb="1">
      <t>コ</t>
    </rPh>
    <rPh sb="12" eb="13">
      <t>ツキ</t>
    </rPh>
    <phoneticPr fontId="2"/>
  </si>
  <si>
    <t>えほんのじかん【8,10,1月】</t>
    <rPh sb="14" eb="15">
      <t>ツキ</t>
    </rPh>
    <phoneticPr fontId="2"/>
  </si>
  <si>
    <t>出張おはなし会（保育園等）【5,7,9,11,2月】</t>
    <rPh sb="0" eb="2">
      <t>シュッチョウ</t>
    </rPh>
    <rPh sb="6" eb="7">
      <t>カイ</t>
    </rPh>
    <rPh sb="8" eb="11">
      <t>ホイクエン</t>
    </rPh>
    <rPh sb="11" eb="12">
      <t>トウ</t>
    </rPh>
    <rPh sb="24" eb="25">
      <t>ツキ</t>
    </rPh>
    <phoneticPr fontId="2"/>
  </si>
  <si>
    <t>出張絵本の紹介（赤ちゃんすこやか相談にて）【7月】</t>
    <rPh sb="0" eb="2">
      <t>シュッチョウ</t>
    </rPh>
    <rPh sb="2" eb="4">
      <t>エホン</t>
    </rPh>
    <rPh sb="5" eb="7">
      <t>ショウカイ</t>
    </rPh>
    <rPh sb="8" eb="9">
      <t>アカ</t>
    </rPh>
    <rPh sb="16" eb="18">
      <t>ソウダン</t>
    </rPh>
    <phoneticPr fontId="2"/>
  </si>
  <si>
    <t>2015としょかんフェスティバル【7月】</t>
    <phoneticPr fontId="2"/>
  </si>
  <si>
    <t>クリスマス☆おたのしみかい【12月】</t>
    <phoneticPr fontId="2"/>
  </si>
  <si>
    <t>子どもの読書週間　かえるまつりだ！あそびにおいで【5月】</t>
    <rPh sb="0" eb="1">
      <t>コ</t>
    </rPh>
    <rPh sb="4" eb="6">
      <t>ドクショ</t>
    </rPh>
    <rPh sb="6" eb="8">
      <t>シュウカン</t>
    </rPh>
    <phoneticPr fontId="2"/>
  </si>
  <si>
    <t>読書週間スペシャル　『日本のヒーローあつまれ！』【11月】</t>
    <rPh sb="0" eb="2">
      <t>ドクショ</t>
    </rPh>
    <rPh sb="2" eb="4">
      <t>シュウカン</t>
    </rPh>
    <rPh sb="11" eb="13">
      <t>ニホン</t>
    </rPh>
    <phoneticPr fontId="2"/>
  </si>
  <si>
    <t>子どもの読書週間　おたのしみ会スペシャル【4月】</t>
    <rPh sb="0" eb="1">
      <t>コ</t>
    </rPh>
    <rPh sb="4" eb="6">
      <t>ドクショ</t>
    </rPh>
    <rPh sb="6" eb="8">
      <t>シュウカン</t>
    </rPh>
    <rPh sb="14" eb="15">
      <t>カイ</t>
    </rPh>
    <phoneticPr fontId="2"/>
  </si>
  <si>
    <t>子どもの読書週間　えほんのじかん【5月】</t>
    <rPh sb="0" eb="1">
      <t>コ</t>
    </rPh>
    <rPh sb="4" eb="6">
      <t>ドクショ</t>
    </rPh>
    <rPh sb="6" eb="8">
      <t>シュウカン</t>
    </rPh>
    <phoneticPr fontId="2"/>
  </si>
  <si>
    <t>ハングルでえほんのじかん【11月】</t>
    <rPh sb="15" eb="16">
      <t>ツキ</t>
    </rPh>
    <phoneticPr fontId="2"/>
  </si>
  <si>
    <t>中国語でえほんのじかん【7,1月】</t>
    <rPh sb="0" eb="2">
      <t>チュウゴク</t>
    </rPh>
    <rPh sb="15" eb="16">
      <t>ツキ</t>
    </rPh>
    <phoneticPr fontId="2"/>
  </si>
  <si>
    <t>英語でえほんのじかん【2月】</t>
    <rPh sb="0" eb="2">
      <t>エイゴ</t>
    </rPh>
    <rPh sb="12" eb="13">
      <t>ツキ</t>
    </rPh>
    <phoneticPr fontId="2"/>
  </si>
  <si>
    <t>子どもの読書週間　おはなしの会【4,5月】</t>
    <rPh sb="0" eb="1">
      <t>コ</t>
    </rPh>
    <rPh sb="4" eb="6">
      <t>ドクショ</t>
    </rPh>
    <rPh sb="6" eb="8">
      <t>シュウカン</t>
    </rPh>
    <rPh sb="14" eb="15">
      <t>カイ</t>
    </rPh>
    <phoneticPr fontId="2"/>
  </si>
  <si>
    <t>朗読のじかん【8,1月】</t>
    <rPh sb="0" eb="2">
      <t>ロウドク</t>
    </rPh>
    <phoneticPr fontId="2"/>
  </si>
  <si>
    <t>リサイクル教室【8月】</t>
    <rPh sb="5" eb="7">
      <t>キョウシツ</t>
    </rPh>
    <phoneticPr fontId="2"/>
  </si>
  <si>
    <t>新春・本の福袋（1/5開館より30袋）【1月】</t>
    <rPh sb="0" eb="2">
      <t>シンシュン</t>
    </rPh>
    <rPh sb="3" eb="4">
      <t>ホン</t>
    </rPh>
    <rPh sb="5" eb="7">
      <t>フクブクロ</t>
    </rPh>
    <rPh sb="11" eb="13">
      <t>カイカン</t>
    </rPh>
    <rPh sb="17" eb="18">
      <t>フクロ</t>
    </rPh>
    <phoneticPr fontId="2"/>
  </si>
  <si>
    <t>-</t>
    <phoneticPr fontId="2"/>
  </si>
  <si>
    <t>-</t>
    <phoneticPr fontId="2"/>
  </si>
  <si>
    <t>でこぼこカーニバル-山陽女子校×幸町図書館　読み聞かせコラボ会【10月】</t>
    <phoneticPr fontId="2"/>
  </si>
  <si>
    <t>ミュージックベル・トーンチャイムのミニコンサート【6月】</t>
    <phoneticPr fontId="2"/>
  </si>
  <si>
    <t>どうぶつの森アンサンブル・ミニコンサート【11月】</t>
    <rPh sb="5" eb="6">
      <t>モリ</t>
    </rPh>
    <phoneticPr fontId="2"/>
  </si>
  <si>
    <t>チェロ・ミニコンサート【3月】</t>
    <phoneticPr fontId="2"/>
  </si>
  <si>
    <t>177回</t>
    <rPh sb="3" eb="4">
      <t>カイ</t>
    </rPh>
    <phoneticPr fontId="2"/>
  </si>
  <si>
    <t>子ども読書の日　わくわくコンサート【4月】</t>
    <phoneticPr fontId="2"/>
  </si>
  <si>
    <t>みどりの日スペシャル　緑のカーテン大作戦！【5月】</t>
    <rPh sb="4" eb="5">
      <t>ヒ</t>
    </rPh>
    <phoneticPr fontId="2"/>
  </si>
  <si>
    <t>子どもの日スペシャル　かぶとをつくろう！【5月】</t>
    <phoneticPr fontId="2"/>
  </si>
  <si>
    <t>読書週間　えほんのじかんスペシャル【10月】</t>
    <rPh sb="0" eb="2">
      <t>ドクショ</t>
    </rPh>
    <rPh sb="2" eb="4">
      <t>シュウカン</t>
    </rPh>
    <phoneticPr fontId="2"/>
  </si>
  <si>
    <t>読書週間　おたのしみ会【11月】</t>
    <rPh sb="0" eb="2">
      <t>ドクショ</t>
    </rPh>
    <rPh sb="2" eb="4">
      <t>シュウカン</t>
    </rPh>
    <rPh sb="10" eb="11">
      <t>カイ</t>
    </rPh>
    <phoneticPr fontId="2"/>
  </si>
  <si>
    <t>トロイの木馬をつくろう！（オリエント美術館連携行事）【8月】</t>
    <phoneticPr fontId="2"/>
  </si>
  <si>
    <t>子ども映画会【5,8,9月】</t>
    <rPh sb="0" eb="1">
      <t>コ</t>
    </rPh>
    <rPh sb="3" eb="6">
      <t>エイガカイ</t>
    </rPh>
    <rPh sb="12" eb="13">
      <t>ツキ</t>
    </rPh>
    <phoneticPr fontId="2"/>
  </si>
  <si>
    <t>ゴーヤ収穫祭【7月】</t>
    <phoneticPr fontId="2"/>
  </si>
  <si>
    <t>司書のお仕事体験【11月】</t>
    <rPh sb="0" eb="2">
      <t>シショ</t>
    </rPh>
    <rPh sb="4" eb="6">
      <t>シゴト</t>
    </rPh>
    <rPh sb="6" eb="8">
      <t>タイケン</t>
    </rPh>
    <phoneticPr fontId="2"/>
  </si>
  <si>
    <t>科学のとびら【11月】</t>
    <rPh sb="0" eb="2">
      <t>カガク</t>
    </rPh>
    <phoneticPr fontId="2"/>
  </si>
  <si>
    <t>英語でえほんのじかん【11月】</t>
    <rPh sb="0" eb="2">
      <t>エイゴ</t>
    </rPh>
    <phoneticPr fontId="2"/>
  </si>
  <si>
    <t>ハングルでえほんのじかん【9月】</t>
    <phoneticPr fontId="2"/>
  </si>
  <si>
    <t>こうさくのじかん【9月】</t>
    <phoneticPr fontId="2"/>
  </si>
  <si>
    <t>棒と輪ゴムで家をつくろう！【7月】</t>
    <rPh sb="0" eb="1">
      <t>ボウ</t>
    </rPh>
    <rPh sb="2" eb="3">
      <t>ワ</t>
    </rPh>
    <rPh sb="6" eb="7">
      <t>イエ</t>
    </rPh>
    <phoneticPr fontId="2"/>
  </si>
  <si>
    <t>第27回めだかの学校環境祭り【5月】
（移動図書館３号車　運転手１名　司書３名参加）</t>
    <phoneticPr fontId="2"/>
  </si>
  <si>
    <t>図書貸出
・貸出人数63人
・貸出冊数290冊
おはなし会　3回　79人</t>
    <phoneticPr fontId="2"/>
  </si>
  <si>
    <t>図書貸出
・貸出人数77人
・貸出冊数284冊
おはなし会　4回　96人</t>
    <phoneticPr fontId="2"/>
  </si>
  <si>
    <t>岡山で平和について考えよう【8月】</t>
    <rPh sb="0" eb="2">
      <t>オカヤマ</t>
    </rPh>
    <rPh sb="3" eb="5">
      <t>ヘイワ</t>
    </rPh>
    <rPh sb="9" eb="10">
      <t>カンガ</t>
    </rPh>
    <phoneticPr fontId="2"/>
  </si>
  <si>
    <t>中央図書館バックヤードツアー【8月】</t>
    <rPh sb="0" eb="2">
      <t>チュウオウ</t>
    </rPh>
    <rPh sb="2" eb="5">
      <t>トショカン</t>
    </rPh>
    <phoneticPr fontId="2"/>
  </si>
  <si>
    <t>鬼にへんし～ん！【1月】</t>
    <phoneticPr fontId="2"/>
  </si>
  <si>
    <t>おひなさまを作ろう！【2月】</t>
    <phoneticPr fontId="2"/>
  </si>
  <si>
    <t>音訳ボランティア初級講座【4～10月】</t>
    <rPh sb="0" eb="2">
      <t>オンヤク</t>
    </rPh>
    <rPh sb="8" eb="10">
      <t>ショキュウ</t>
    </rPh>
    <rPh sb="10" eb="12">
      <t>コウザ</t>
    </rPh>
    <rPh sb="17" eb="18">
      <t>ツキ</t>
    </rPh>
    <phoneticPr fontId="2"/>
  </si>
  <si>
    <t>講演会「赤ちゃんの絵本」【3月】</t>
    <rPh sb="0" eb="3">
      <t>コウエンカイ</t>
    </rPh>
    <rPh sb="4" eb="5">
      <t>アカ</t>
    </rPh>
    <rPh sb="9" eb="11">
      <t>エホン</t>
    </rPh>
    <phoneticPr fontId="2"/>
  </si>
  <si>
    <t>70回</t>
    <rPh sb="2" eb="3">
      <t>カイ</t>
    </rPh>
    <phoneticPr fontId="2"/>
  </si>
  <si>
    <t>「waiwai♪カフェ」のクリスマス会（絵本の紹介など）（瀬戸公民館主催）【12月】</t>
    <phoneticPr fontId="2"/>
  </si>
  <si>
    <t>*10 「団体数」の合計値は，利用の重複を除いた全館の団体数のため，各館の合計と一致しない場合がある。</t>
    <rPh sb="5" eb="8">
      <t>ダンタイスウ</t>
    </rPh>
    <rPh sb="10" eb="13">
      <t>ゴウケイチ</t>
    </rPh>
    <rPh sb="15" eb="17">
      <t>リヨウ</t>
    </rPh>
    <rPh sb="18" eb="20">
      <t>チョウフク</t>
    </rPh>
    <rPh sb="21" eb="22">
      <t>ノゾ</t>
    </rPh>
    <rPh sb="24" eb="26">
      <t>ゼンカン</t>
    </rPh>
    <rPh sb="27" eb="30">
      <t>ダンタイスウ</t>
    </rPh>
    <rPh sb="34" eb="36">
      <t>カクカン</t>
    </rPh>
    <rPh sb="37" eb="39">
      <t>ゴウケイ</t>
    </rPh>
    <rPh sb="40" eb="42">
      <t>イッチ</t>
    </rPh>
    <rPh sb="45" eb="47">
      <t>バアイ</t>
    </rPh>
    <phoneticPr fontId="2"/>
  </si>
  <si>
    <t>９　予約受付件数*11</t>
    <rPh sb="2" eb="4">
      <t>ヨヤク</t>
    </rPh>
    <rPh sb="4" eb="6">
      <t>ウケツケ</t>
    </rPh>
    <rPh sb="6" eb="8">
      <t>ケンスウ</t>
    </rPh>
    <phoneticPr fontId="2"/>
  </si>
  <si>
    <t>中央　*12</t>
    <rPh sb="0" eb="2">
      <t>チュウオウ</t>
    </rPh>
    <phoneticPr fontId="2"/>
  </si>
  <si>
    <t>*11 予約受付件数とは，所蔵資料に対する予約と未所蔵資料の資料に対するリクエストを合わせた数。なお，公民館の予約件数は図書館から公民館への貸出冊数で算出
*12 中央の予約受付件数にはふれあいセンターでの受付分3,854件を含む。</t>
    <rPh sb="51" eb="54">
      <t>コウミンカン</t>
    </rPh>
    <rPh sb="55" eb="57">
      <t>ヨヤク</t>
    </rPh>
    <rPh sb="57" eb="59">
      <t>ケンスウ</t>
    </rPh>
    <rPh sb="60" eb="63">
      <t>トショカン</t>
    </rPh>
    <rPh sb="65" eb="68">
      <t>コウミンカン</t>
    </rPh>
    <rPh sb="70" eb="72">
      <t>カシダシ</t>
    </rPh>
    <rPh sb="72" eb="74">
      <t>サッスウ</t>
    </rPh>
    <phoneticPr fontId="2"/>
  </si>
  <si>
    <t>人口（住民基本台帳による ）平成２８年３月３１日現在（平成２４年度より外国人住民を含む）</t>
    <rPh sb="0" eb="2">
      <t>ジンコウ</t>
    </rPh>
    <rPh sb="3" eb="5">
      <t>ジュウミン</t>
    </rPh>
    <rPh sb="5" eb="7">
      <t>キホン</t>
    </rPh>
    <rPh sb="7" eb="9">
      <t>ダイチョウ</t>
    </rPh>
    <rPh sb="14" eb="16">
      <t>ヘイセイ</t>
    </rPh>
    <rPh sb="18" eb="19">
      <t>ネン</t>
    </rPh>
    <rPh sb="20" eb="21">
      <t>ガツ</t>
    </rPh>
    <rPh sb="23" eb="24">
      <t>ニチ</t>
    </rPh>
    <rPh sb="24" eb="26">
      <t>ゲンザイ</t>
    </rPh>
    <rPh sb="27" eb="29">
      <t>ヘイセイ</t>
    </rPh>
    <rPh sb="31" eb="32">
      <t>ネン</t>
    </rPh>
    <rPh sb="32" eb="33">
      <t>ド</t>
    </rPh>
    <rPh sb="35" eb="37">
      <t>ガイコク</t>
    </rPh>
    <rPh sb="37" eb="38">
      <t>ジン</t>
    </rPh>
    <rPh sb="38" eb="40">
      <t>ジュウミン</t>
    </rPh>
    <rPh sb="41" eb="42">
      <t>フク</t>
    </rPh>
    <phoneticPr fontId="2"/>
  </si>
  <si>
    <r>
      <t>*2 BMは移動図書館のこと。</t>
    </r>
    <r>
      <rPr>
        <sz val="10"/>
        <rFont val="ＭＳ Ｐ明朝"/>
        <family val="1"/>
        <charset val="128"/>
      </rPr>
      <t>移動図書館サービスポイント数　個人95  団体35  公民館29  身障者14  計173　（駐車場149）</t>
    </r>
    <rPh sb="6" eb="8">
      <t>イドウ</t>
    </rPh>
    <rPh sb="8" eb="11">
      <t>トショカン</t>
    </rPh>
    <rPh sb="28" eb="29">
      <t>スウ</t>
    </rPh>
    <rPh sb="62" eb="65">
      <t>チュウシャジョウ</t>
    </rPh>
    <phoneticPr fontId="2"/>
  </si>
  <si>
    <r>
      <t>団体数*</t>
    </r>
    <r>
      <rPr>
        <sz val="10"/>
        <rFont val="ＭＳ Ｐ明朝"/>
        <family val="1"/>
        <charset val="128"/>
      </rPr>
      <t>10</t>
    </r>
    <rPh sb="0" eb="2">
      <t>ダンタイ</t>
    </rPh>
    <rPh sb="2" eb="3">
      <t>カズ</t>
    </rPh>
    <phoneticPr fontId="2"/>
  </si>
  <si>
    <r>
      <t xml:space="preserve">子そだておうえんハッピータイム【2月】
</t>
    </r>
    <r>
      <rPr>
        <sz val="9"/>
        <rFont val="ＭＳ Ｐ明朝"/>
        <family val="1"/>
        <charset val="128"/>
      </rPr>
      <t>（本DAISY展示、読み聞かせ等）（岡山ふれあいセンター）</t>
    </r>
    <rPh sb="0" eb="1">
      <t>コ</t>
    </rPh>
    <rPh sb="21" eb="22">
      <t>ホン</t>
    </rPh>
    <rPh sb="27" eb="29">
      <t>テンジ</t>
    </rPh>
    <rPh sb="30" eb="31">
      <t>ヨ</t>
    </rPh>
    <rPh sb="32" eb="33">
      <t>キ</t>
    </rPh>
    <rPh sb="35" eb="36">
      <t>トウ</t>
    </rPh>
    <rPh sb="38" eb="40">
      <t>オカヤマ</t>
    </rPh>
    <phoneticPr fontId="2"/>
  </si>
  <si>
    <t>21　ＯＰＡＣ（ホームページや館内利用者用検索機）利用状況</t>
    <phoneticPr fontId="2"/>
  </si>
  <si>
    <t>22　資料整理状況</t>
    <rPh sb="3" eb="5">
      <t>シリョウ</t>
    </rPh>
    <rPh sb="5" eb="7">
      <t>セイリ</t>
    </rPh>
    <rPh sb="7" eb="9">
      <t>ジョウキョウ</t>
    </rPh>
    <phoneticPr fontId="2"/>
  </si>
  <si>
    <t>23　行事・集会活動</t>
    <rPh sb="3" eb="5">
      <t>ギョウジ</t>
    </rPh>
    <rPh sb="6" eb="8">
      <t>シュウカイ</t>
    </rPh>
    <rPh sb="8" eb="10">
      <t>カツドウ</t>
    </rPh>
    <phoneticPr fontId="2"/>
  </si>
  <si>
    <t>24　展示</t>
    <rPh sb="3" eb="5">
      <t>テンジ</t>
    </rPh>
    <phoneticPr fontId="2"/>
  </si>
  <si>
    <t>25　視察・見学等</t>
    <rPh sb="3" eb="5">
      <t>シサツ</t>
    </rPh>
    <rPh sb="6" eb="8">
      <t>ケンガク</t>
    </rPh>
    <rPh sb="8" eb="9">
      <t>トウ</t>
    </rPh>
    <phoneticPr fontId="2"/>
  </si>
  <si>
    <t>26　岡山市子ども読書活動推進委員会事務局業務</t>
    <rPh sb="3" eb="6">
      <t>オカヤマシ</t>
    </rPh>
    <rPh sb="6" eb="7">
      <t>コ</t>
    </rPh>
    <rPh sb="9" eb="11">
      <t>ドクショ</t>
    </rPh>
    <rPh sb="11" eb="13">
      <t>カツドウ</t>
    </rPh>
    <rPh sb="13" eb="15">
      <t>スイシン</t>
    </rPh>
    <rPh sb="15" eb="18">
      <t>イインカイ</t>
    </rPh>
    <rPh sb="18" eb="21">
      <t>ジムキョク</t>
    </rPh>
    <rPh sb="21" eb="23">
      <t>ギョウム</t>
    </rPh>
    <phoneticPr fontId="2"/>
  </si>
  <si>
    <t>27　当館所蔵貴重資料の出陳，出版物への掲載等</t>
    <rPh sb="3" eb="5">
      <t>トウカン</t>
    </rPh>
    <rPh sb="5" eb="7">
      <t>ショゾウ</t>
    </rPh>
    <rPh sb="7" eb="9">
      <t>キチョウ</t>
    </rPh>
    <rPh sb="9" eb="11">
      <t>シリョウ</t>
    </rPh>
    <rPh sb="12" eb="14">
      <t>シュッチン</t>
    </rPh>
    <rPh sb="15" eb="18">
      <t>シュッパンブツ</t>
    </rPh>
    <rPh sb="20" eb="23">
      <t>ケイサイトウ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</si>
</sst>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quot;人&quot;"/>
    <numFmt numFmtId="177" formatCode="#,##0&quot;件&quot;"/>
    <numFmt numFmtId="178" formatCode="#,##0&quot;点&quot;"/>
    <numFmt numFmtId="179" formatCode="#,##0&quot;巻&quot;"/>
    <numFmt numFmtId="180" formatCode="&quot;*&quot;#,##0"/>
    <numFmt numFmtId="181" formatCode="#,##0\ｹ\ｰ\ｽ"/>
    <numFmt numFmtId="182" formatCode="#,##0_);[Red]\(#,##0\)"/>
    <numFmt numFmtId="183" formatCode="0_);[Red]\(0\)"/>
    <numFmt numFmtId="184" formatCode="#,##0&quot;回&quot;"/>
    <numFmt numFmtId="185" formatCode="#,##0&quot;冊&quot;"/>
    <numFmt numFmtId="186" formatCode="#,##0&quot;円&quot;"/>
    <numFmt numFmtId="187" formatCode="#,##0.#&quot;冊&quot;"/>
    <numFmt numFmtId="188" formatCode="0.0%"/>
    <numFmt numFmtId="189" formatCode="#,##0.0&quot;回&quot;"/>
    <numFmt numFmtId="190" formatCode="#,##0.0&quot;倍&quot;"/>
    <numFmt numFmtId="191" formatCode="#,##0&quot;本&quot;"/>
    <numFmt numFmtId="192" formatCode="#,##0.0&quot;冊&quot;"/>
    <numFmt numFmtId="193" formatCode="#,##0&quot; *1&quot;"/>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20"/>
      <name val="ＭＳ Ｐゴシック"/>
      <family val="3"/>
      <charset val="128"/>
    </font>
    <font>
      <b/>
      <sz val="28"/>
      <name val="ＭＳ Ｐゴシック"/>
      <family val="3"/>
      <charset val="128"/>
    </font>
    <font>
      <b/>
      <sz val="24"/>
      <name val="ＭＳ Ｐゴシック"/>
      <family val="3"/>
      <charset val="128"/>
    </font>
    <font>
      <b/>
      <sz val="20"/>
      <name val="ＭＳ Ｐゴシック"/>
      <family val="3"/>
      <charset val="128"/>
    </font>
    <font>
      <sz val="11"/>
      <name val="ＭＳ 明朝"/>
      <family val="1"/>
      <charset val="128"/>
    </font>
    <font>
      <sz val="10"/>
      <name val="ＭＳ Ｐ明朝"/>
      <family val="1"/>
      <charset val="128"/>
    </font>
    <font>
      <sz val="10.5"/>
      <name val="ＭＳ Ｐ明朝"/>
      <family val="1"/>
      <charset val="128"/>
    </font>
    <font>
      <sz val="9"/>
      <name val="ＭＳ Ｐ明朝"/>
      <family val="1"/>
      <charset val="128"/>
    </font>
    <font>
      <sz val="10"/>
      <name val="ＭＳ Ｐゴシック"/>
      <family val="3"/>
      <charset val="128"/>
    </font>
    <font>
      <sz val="8.5"/>
      <name val="ＭＳ Ｐゴシック"/>
      <family val="3"/>
      <charset val="128"/>
    </font>
    <font>
      <sz val="10"/>
      <name val="ＭＳ 明朝"/>
      <family val="1"/>
      <charset val="128"/>
    </font>
    <font>
      <sz val="7"/>
      <name val="ＭＳ 明朝"/>
      <family val="1"/>
      <charset val="128"/>
    </font>
    <font>
      <sz val="6"/>
      <name val="ＭＳ Ｐ明朝"/>
      <family val="1"/>
      <charset val="128"/>
    </font>
    <font>
      <sz val="16"/>
      <name val="ＭＳ Ｐ明朝"/>
      <family val="1"/>
      <charset val="128"/>
    </font>
    <font>
      <sz val="8"/>
      <name val="ＭＳ Ｐ明朝"/>
      <family val="1"/>
      <charset val="128"/>
    </font>
    <font>
      <b/>
      <sz val="11"/>
      <name val="ＭＳ Ｐ明朝"/>
      <family val="1"/>
      <charset val="128"/>
    </font>
    <font>
      <sz val="7"/>
      <name val="ＭＳ Ｐ明朝"/>
      <family val="1"/>
      <charset val="128"/>
    </font>
    <font>
      <sz val="24"/>
      <name val="ＭＳ Ｐゴシック"/>
      <family val="3"/>
      <charset val="128"/>
    </font>
    <font>
      <b/>
      <sz val="36"/>
      <name val="ＭＳ Ｐゴシック"/>
      <family val="3"/>
      <charset val="128"/>
    </font>
    <font>
      <b/>
      <sz val="14"/>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dashed">
        <color indexed="64"/>
      </left>
      <right style="thin">
        <color indexed="64"/>
      </right>
      <top style="thin">
        <color indexed="64"/>
      </top>
      <bottom/>
      <diagonal/>
    </border>
    <border>
      <left style="thin">
        <color indexed="64"/>
      </left>
      <right/>
      <top style="thin">
        <color indexed="64"/>
      </top>
      <bottom style="double">
        <color indexed="64"/>
      </bottom>
      <diagonal/>
    </border>
    <border>
      <left style="double">
        <color indexed="64"/>
      </left>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style="double">
        <color indexed="64"/>
      </left>
      <right/>
      <top/>
      <bottom style="thin">
        <color indexed="64"/>
      </bottom>
      <diagonal/>
    </border>
    <border>
      <left style="dashed">
        <color indexed="64"/>
      </left>
      <right style="dashed">
        <color indexed="64"/>
      </right>
      <top style="double">
        <color indexed="64"/>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ouble">
        <color indexed="64"/>
      </right>
      <top/>
      <bottom style="thin">
        <color indexed="64"/>
      </bottom>
      <diagonal/>
    </border>
    <border>
      <left style="dashed">
        <color indexed="64"/>
      </left>
      <right style="thin">
        <color indexed="64"/>
      </right>
      <top/>
      <bottom/>
      <diagonal/>
    </border>
    <border>
      <left style="thin">
        <color indexed="64"/>
      </left>
      <right style="thin">
        <color indexed="64"/>
      </right>
      <top style="thin">
        <color indexed="64"/>
      </top>
      <bottom/>
      <diagonal/>
    </border>
    <border>
      <left style="double">
        <color indexed="64"/>
      </left>
      <right style="double">
        <color indexed="64"/>
      </right>
      <top style="thin">
        <color indexed="64"/>
      </top>
      <bottom/>
      <diagonal/>
    </border>
    <border>
      <left style="thin">
        <color indexed="64"/>
      </left>
      <right style="thin">
        <color indexed="64"/>
      </right>
      <top/>
      <bottom/>
      <diagonal/>
    </border>
    <border>
      <left style="double">
        <color indexed="64"/>
      </left>
      <right/>
      <top/>
      <bottom/>
      <diagonal/>
    </border>
    <border>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top style="thin">
        <color indexed="64"/>
      </top>
      <bottom style="double">
        <color indexed="64"/>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dashed">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dashed">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style="double">
        <color indexed="64"/>
      </right>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ouble">
        <color indexed="64"/>
      </right>
      <top style="thin">
        <color indexed="64"/>
      </top>
      <bottom/>
      <diagonal/>
    </border>
    <border>
      <left style="double">
        <color indexed="64"/>
      </left>
      <right style="dashed">
        <color indexed="64"/>
      </right>
      <top style="thin">
        <color indexed="64"/>
      </top>
      <bottom style="double">
        <color indexed="64"/>
      </bottom>
      <diagonal/>
    </border>
    <border>
      <left style="double">
        <color indexed="64"/>
      </left>
      <right style="dashed">
        <color indexed="64"/>
      </right>
      <top style="double">
        <color indexed="64"/>
      </top>
      <bottom style="thin">
        <color indexed="64"/>
      </bottom>
      <diagonal/>
    </border>
    <border>
      <left style="thin">
        <color indexed="64"/>
      </left>
      <right style="double">
        <color indexed="64"/>
      </right>
      <top/>
      <bottom style="double">
        <color indexed="64"/>
      </bottom>
      <diagonal/>
    </border>
    <border>
      <left/>
      <right/>
      <top/>
      <bottom style="double">
        <color indexed="64"/>
      </bottom>
      <diagonal/>
    </border>
    <border>
      <left style="dashed">
        <color indexed="64"/>
      </left>
      <right style="thin">
        <color indexed="64"/>
      </right>
      <top/>
      <bottom style="double">
        <color indexed="64"/>
      </bottom>
      <diagonal/>
    </border>
    <border>
      <left/>
      <right style="dashed">
        <color indexed="64"/>
      </right>
      <top style="double">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tted">
        <color indexed="64"/>
      </right>
      <top style="thin">
        <color indexed="64"/>
      </top>
      <bottom style="double">
        <color indexed="64"/>
      </bottom>
      <diagonal/>
    </border>
    <border>
      <left/>
      <right style="dotted">
        <color indexed="64"/>
      </right>
      <top style="thin">
        <color indexed="64"/>
      </top>
      <bottom style="double">
        <color indexed="64"/>
      </bottom>
      <diagonal/>
    </border>
    <border>
      <left/>
      <right style="dashed">
        <color indexed="64"/>
      </right>
      <top style="thin">
        <color indexed="64"/>
      </top>
      <bottom style="double">
        <color indexed="64"/>
      </bottom>
      <diagonal/>
    </border>
    <border>
      <left style="double">
        <color indexed="64"/>
      </left>
      <right style="dotted">
        <color indexed="64"/>
      </right>
      <top style="double">
        <color indexed="64"/>
      </top>
      <bottom style="thin">
        <color indexed="64"/>
      </bottom>
      <diagonal/>
    </border>
    <border>
      <left/>
      <right style="dotted">
        <color indexed="64"/>
      </right>
      <top style="double">
        <color indexed="64"/>
      </top>
      <bottom style="thin">
        <color indexed="64"/>
      </bottom>
      <diagonal/>
    </border>
    <border>
      <left/>
      <right/>
      <top style="double">
        <color indexed="64"/>
      </top>
      <bottom style="thin">
        <color indexed="64"/>
      </bottom>
      <diagonal/>
    </border>
    <border>
      <left style="double">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uble">
        <color indexed="64"/>
      </left>
      <right style="dotted">
        <color indexed="64"/>
      </right>
      <top style="thin">
        <color indexed="64"/>
      </top>
      <bottom/>
      <diagonal/>
    </border>
    <border>
      <left/>
      <right style="dotted">
        <color indexed="64"/>
      </right>
      <top style="thin">
        <color indexed="64"/>
      </top>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dashed">
        <color indexed="64"/>
      </right>
      <top/>
      <bottom style="thin">
        <color indexed="64"/>
      </bottom>
      <diagonal/>
    </border>
    <border>
      <left style="double">
        <color indexed="64"/>
      </left>
      <right style="dashed">
        <color indexed="64"/>
      </right>
      <top/>
      <bottom style="thin">
        <color indexed="64"/>
      </bottom>
      <diagonal/>
    </border>
    <border>
      <left style="double">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ouble">
        <color indexed="64"/>
      </left>
      <right style="dashed">
        <color indexed="64"/>
      </right>
      <top style="thin">
        <color indexed="64"/>
      </top>
      <bottom/>
      <diagonal/>
    </border>
    <border>
      <left style="double">
        <color indexed="64"/>
      </left>
      <right style="dashed">
        <color indexed="64"/>
      </right>
      <top/>
      <bottom/>
      <diagonal/>
    </border>
    <border>
      <left/>
      <right style="thin">
        <color indexed="64"/>
      </right>
      <top/>
      <bottom/>
      <diagonal/>
    </border>
    <border>
      <left style="double">
        <color indexed="64"/>
      </left>
      <right style="thin">
        <color indexed="64"/>
      </right>
      <top style="double">
        <color indexed="64"/>
      </top>
      <bottom/>
      <diagonal/>
    </border>
    <border>
      <left style="dashed">
        <color indexed="64"/>
      </left>
      <right style="dashed">
        <color indexed="64"/>
      </right>
      <top/>
      <bottom/>
      <diagonal/>
    </border>
    <border>
      <left style="dashed">
        <color indexed="64"/>
      </left>
      <right/>
      <top/>
      <bottom/>
      <diagonal/>
    </border>
    <border>
      <left style="thin">
        <color indexed="64"/>
      </left>
      <right style="double">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ashed">
        <color indexed="64"/>
      </right>
      <top/>
      <bottom style="double">
        <color indexed="64"/>
      </bottom>
      <diagonal/>
    </border>
    <border>
      <left style="dashed">
        <color indexed="64"/>
      </left>
      <right style="double">
        <color indexed="64"/>
      </right>
      <top/>
      <bottom style="double">
        <color indexed="64"/>
      </bottom>
      <diagonal/>
    </border>
    <border>
      <left style="thin">
        <color indexed="64"/>
      </left>
      <right style="dashed">
        <color indexed="64"/>
      </right>
      <top style="thin">
        <color indexed="64"/>
      </top>
      <bottom style="double">
        <color indexed="64"/>
      </bottom>
      <diagonal/>
    </border>
    <border>
      <left/>
      <right style="double">
        <color indexed="64"/>
      </right>
      <top style="thin">
        <color indexed="64"/>
      </top>
      <bottom/>
      <diagonal/>
    </border>
    <border>
      <left/>
      <right style="double">
        <color indexed="64"/>
      </right>
      <top/>
      <bottom style="double">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uble">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ouble">
        <color indexed="64"/>
      </right>
      <top style="thin">
        <color indexed="64"/>
      </top>
      <bottom style="dashed">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double">
        <color indexed="64"/>
      </bottom>
      <diagonal/>
    </border>
    <border>
      <left style="thin">
        <color indexed="64"/>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ouble">
        <color indexed="64"/>
      </left>
      <right/>
      <top style="thin">
        <color indexed="64"/>
      </top>
      <bottom/>
      <diagonal/>
    </border>
    <border>
      <left style="double">
        <color indexed="64"/>
      </left>
      <right/>
      <top/>
      <bottom style="double">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6">
    <xf numFmtId="0" fontId="0" fillId="0" borderId="0"/>
    <xf numFmtId="38" fontId="1" fillId="0" borderId="0" applyFont="0" applyFill="0" applyBorder="0" applyAlignment="0" applyProtection="0"/>
    <xf numFmtId="0" fontId="1" fillId="0" borderId="0">
      <alignment vertical="center"/>
    </xf>
    <xf numFmtId="0" fontId="1" fillId="0" borderId="0"/>
    <xf numFmtId="0" fontId="1" fillId="0" borderId="0"/>
    <xf numFmtId="0" fontId="1" fillId="0" borderId="0"/>
  </cellStyleXfs>
  <cellXfs count="810">
    <xf numFmtId="0" fontId="0" fillId="0" borderId="0" xfId="0"/>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3" fillId="0" borderId="0" xfId="0" applyFont="1" applyFill="1"/>
    <xf numFmtId="38" fontId="3" fillId="0" borderId="0" xfId="1" applyFont="1" applyFill="1" applyBorder="1" applyAlignment="1">
      <alignment vertical="center"/>
    </xf>
    <xf numFmtId="38" fontId="11" fillId="0" borderId="0" xfId="1" applyFont="1" applyFill="1" applyBorder="1" applyAlignment="1">
      <alignment vertical="center"/>
    </xf>
    <xf numFmtId="38" fontId="3" fillId="0" borderId="0" xfId="1" applyFont="1" applyFill="1"/>
    <xf numFmtId="38" fontId="3" fillId="0" borderId="0" xfId="1" applyFont="1" applyFill="1" applyAlignment="1">
      <alignment horizontal="center"/>
    </xf>
    <xf numFmtId="176" fontId="3" fillId="0" borderId="0" xfId="1" applyNumberFormat="1" applyFont="1" applyFill="1"/>
    <xf numFmtId="38" fontId="3" fillId="0" borderId="0" xfId="1" applyFont="1" applyFill="1" applyBorder="1" applyAlignment="1">
      <alignment horizontal="left" vertical="center"/>
    </xf>
    <xf numFmtId="176" fontId="3" fillId="0" borderId="0" xfId="1" applyNumberFormat="1" applyFont="1" applyFill="1" applyAlignment="1">
      <alignment vertical="center"/>
    </xf>
    <xf numFmtId="38" fontId="3" fillId="0" borderId="0" xfId="1" applyFont="1" applyFill="1" applyAlignment="1"/>
    <xf numFmtId="38" fontId="3" fillId="0" borderId="0" xfId="1" applyFont="1" applyFill="1" applyAlignment="1">
      <alignment horizontal="left" vertical="top" wrapText="1"/>
    </xf>
    <xf numFmtId="38" fontId="3" fillId="0" borderId="0" xfId="1" applyFont="1" applyFill="1" applyAlignment="1">
      <alignment vertical="center"/>
    </xf>
    <xf numFmtId="38" fontId="3" fillId="0" borderId="0" xfId="1" applyFont="1" applyFill="1" applyBorder="1" applyAlignment="1">
      <alignment horizontal="distributed" vertical="center"/>
    </xf>
    <xf numFmtId="38" fontId="3" fillId="0" borderId="0" xfId="1" applyFont="1" applyFill="1" applyBorder="1" applyAlignment="1">
      <alignment horizontal="center" vertical="center"/>
    </xf>
    <xf numFmtId="38" fontId="10" fillId="0" borderId="0" xfId="1" applyFont="1" applyFill="1" applyBorder="1" applyAlignment="1"/>
    <xf numFmtId="179" fontId="3" fillId="0" borderId="0" xfId="1" applyNumberFormat="1" applyFont="1" applyFill="1" applyAlignment="1">
      <alignment horizontal="left" vertical="top"/>
    </xf>
    <xf numFmtId="38" fontId="3" fillId="2" borderId="0" xfId="1" applyFont="1" applyFill="1"/>
    <xf numFmtId="38" fontId="3" fillId="2" borderId="0" xfId="1" applyFont="1" applyFill="1" applyAlignment="1">
      <alignment horizontal="center"/>
    </xf>
    <xf numFmtId="0" fontId="3" fillId="0" borderId="0" xfId="0" applyFont="1" applyFill="1" applyBorder="1" applyAlignment="1">
      <alignment vertical="center"/>
    </xf>
    <xf numFmtId="176" fontId="3" fillId="0" borderId="0" xfId="1" applyNumberFormat="1" applyFont="1" applyFill="1" applyAlignment="1">
      <alignment horizontal="right" vertical="center"/>
    </xf>
    <xf numFmtId="38" fontId="3" fillId="0" borderId="0" xfId="1" applyFont="1" applyFill="1" applyAlignment="1">
      <alignment horizontal="right"/>
    </xf>
    <xf numFmtId="38" fontId="3" fillId="0" borderId="0" xfId="1" applyFont="1" applyFill="1" applyBorder="1"/>
    <xf numFmtId="0" fontId="3" fillId="0" borderId="0" xfId="0" applyFont="1"/>
    <xf numFmtId="0" fontId="8" fillId="0" borderId="0" xfId="0" applyFont="1" applyFill="1" applyAlignment="1">
      <alignment horizontal="left"/>
    </xf>
    <xf numFmtId="0" fontId="8" fillId="0" borderId="0" xfId="0" applyFont="1" applyFill="1" applyAlignment="1">
      <alignment wrapText="1"/>
    </xf>
    <xf numFmtId="38" fontId="13" fillId="0" borderId="0" xfId="1" applyFont="1" applyFill="1"/>
    <xf numFmtId="38" fontId="9" fillId="0" borderId="0" xfId="1" applyFont="1" applyFill="1"/>
    <xf numFmtId="38" fontId="3" fillId="0" borderId="2" xfId="1" applyFont="1" applyFill="1" applyBorder="1" applyAlignment="1">
      <alignment vertical="center"/>
    </xf>
    <xf numFmtId="38" fontId="3" fillId="0" borderId="5" xfId="1" applyFont="1" applyFill="1" applyBorder="1" applyAlignment="1">
      <alignment vertical="center"/>
    </xf>
    <xf numFmtId="38" fontId="3" fillId="0" borderId="6" xfId="1" applyFont="1" applyFill="1" applyBorder="1" applyAlignment="1">
      <alignment vertical="center"/>
    </xf>
    <xf numFmtId="0" fontId="14" fillId="0" borderId="0" xfId="0" applyFont="1" applyFill="1" applyBorder="1" applyAlignment="1">
      <alignment horizontal="left"/>
    </xf>
    <xf numFmtId="0" fontId="12" fillId="0" borderId="0" xfId="0" applyFont="1" applyBorder="1" applyAlignment="1"/>
    <xf numFmtId="0" fontId="15" fillId="0" borderId="0" xfId="0" applyFont="1" applyFill="1" applyBorder="1" applyAlignment="1">
      <alignment horizontal="right"/>
    </xf>
    <xf numFmtId="38" fontId="3" fillId="0" borderId="1" xfId="1" applyFont="1" applyFill="1" applyBorder="1" applyAlignment="1">
      <alignment vertical="center"/>
    </xf>
    <xf numFmtId="38" fontId="3" fillId="0" borderId="0" xfId="1" applyFont="1" applyFill="1" applyBorder="1" applyAlignment="1">
      <alignment horizontal="left" vertical="center" wrapText="1"/>
    </xf>
    <xf numFmtId="0" fontId="3" fillId="0" borderId="0" xfId="3" applyFont="1" applyFill="1" applyAlignment="1">
      <alignment horizontal="left"/>
    </xf>
    <xf numFmtId="0" fontId="3" fillId="0" borderId="0" xfId="3" applyFont="1" applyFill="1"/>
    <xf numFmtId="184" fontId="3" fillId="0" borderId="0" xfId="3" applyNumberFormat="1" applyFont="1" applyFill="1"/>
    <xf numFmtId="176" fontId="3" fillId="0" borderId="0" xfId="3" applyNumberFormat="1" applyFont="1" applyFill="1"/>
    <xf numFmtId="0" fontId="3" fillId="0" borderId="0" xfId="3" applyFont="1" applyFill="1" applyAlignment="1"/>
    <xf numFmtId="184" fontId="3" fillId="0" borderId="0" xfId="3" applyNumberFormat="1" applyFont="1" applyFill="1" applyAlignment="1">
      <alignment horizontal="left"/>
    </xf>
    <xf numFmtId="177" fontId="3" fillId="0" borderId="0" xfId="3" applyNumberFormat="1" applyFont="1" applyFill="1"/>
    <xf numFmtId="0" fontId="0" fillId="0" borderId="0" xfId="0" applyFont="1"/>
    <xf numFmtId="0" fontId="0" fillId="0" borderId="0" xfId="0" applyFont="1" applyFill="1" applyAlignment="1">
      <alignment horizontal="left"/>
    </xf>
    <xf numFmtId="0" fontId="0" fillId="0" borderId="0" xfId="0" applyFont="1" applyFill="1"/>
    <xf numFmtId="0" fontId="0" fillId="0" borderId="0" xfId="0" applyFont="1" applyAlignment="1">
      <alignment horizontal="left" wrapText="1"/>
    </xf>
    <xf numFmtId="38" fontId="1" fillId="0" borderId="0" xfId="1" applyFont="1" applyFill="1"/>
    <xf numFmtId="178" fontId="10" fillId="0" borderId="0" xfId="1" applyNumberFormat="1" applyFont="1" applyFill="1" applyAlignment="1">
      <alignment horizontal="center"/>
    </xf>
    <xf numFmtId="38" fontId="10" fillId="0" borderId="0" xfId="1" applyFont="1" applyFill="1" applyAlignment="1"/>
    <xf numFmtId="181" fontId="10" fillId="0" borderId="0" xfId="1" applyNumberFormat="1" applyFont="1" applyFill="1" applyAlignment="1">
      <alignment horizontal="left"/>
    </xf>
    <xf numFmtId="178" fontId="10" fillId="0" borderId="0" xfId="1" applyNumberFormat="1" applyFont="1" applyFill="1" applyAlignment="1">
      <alignment horizontal="left"/>
    </xf>
    <xf numFmtId="0" fontId="1" fillId="0" borderId="0" xfId="0" applyFont="1" applyAlignment="1">
      <alignment wrapText="1"/>
    </xf>
    <xf numFmtId="184" fontId="3" fillId="0" borderId="0" xfId="1" applyNumberFormat="1" applyFont="1" applyFill="1" applyAlignment="1">
      <alignment horizontal="right"/>
    </xf>
    <xf numFmtId="38" fontId="3" fillId="0" borderId="0" xfId="1" applyFont="1" applyFill="1" applyAlignment="1">
      <alignment horizontal="left" vertical="center" wrapText="1"/>
    </xf>
    <xf numFmtId="56" fontId="0" fillId="0" borderId="0" xfId="0" applyNumberFormat="1" applyFont="1" applyFill="1" applyAlignment="1">
      <alignment horizontal="center"/>
    </xf>
    <xf numFmtId="0" fontId="9" fillId="0" borderId="0" xfId="0" applyFont="1" applyAlignment="1"/>
    <xf numFmtId="38" fontId="9" fillId="0" borderId="16" xfId="1" applyFont="1" applyFill="1" applyBorder="1" applyAlignment="1">
      <alignment horizontal="center" vertical="center"/>
    </xf>
    <xf numFmtId="38" fontId="9" fillId="0" borderId="15" xfId="1" applyFont="1" applyFill="1" applyBorder="1" applyAlignment="1">
      <alignment horizontal="center" vertical="center"/>
    </xf>
    <xf numFmtId="38" fontId="16" fillId="0" borderId="16" xfId="1" applyFont="1" applyFill="1" applyBorder="1" applyAlignment="1">
      <alignment horizontal="center" vertical="center"/>
    </xf>
    <xf numFmtId="38" fontId="9" fillId="0" borderId="45" xfId="1" applyFont="1" applyFill="1" applyBorder="1" applyAlignment="1">
      <alignment horizontal="center" vertical="center"/>
    </xf>
    <xf numFmtId="38" fontId="9" fillId="0" borderId="15" xfId="1" applyFont="1" applyFill="1" applyBorder="1" applyAlignment="1">
      <alignment horizontal="center" vertical="center" wrapText="1"/>
    </xf>
    <xf numFmtId="38" fontId="16" fillId="0" borderId="40" xfId="1" applyFont="1" applyFill="1" applyBorder="1" applyAlignment="1">
      <alignment horizontal="center" vertical="center"/>
    </xf>
    <xf numFmtId="38" fontId="3" fillId="0" borderId="41" xfId="1" applyFont="1" applyFill="1" applyBorder="1" applyAlignment="1">
      <alignment horizontal="distributed" vertical="center"/>
    </xf>
    <xf numFmtId="38" fontId="3" fillId="0" borderId="7" xfId="1" applyFont="1" applyFill="1" applyBorder="1" applyAlignment="1">
      <alignment vertical="center"/>
    </xf>
    <xf numFmtId="38" fontId="3" fillId="0" borderId="24" xfId="1" applyFont="1" applyFill="1" applyBorder="1" applyAlignment="1">
      <alignment vertical="center"/>
    </xf>
    <xf numFmtId="38" fontId="3" fillId="0" borderId="60" xfId="1" applyFont="1" applyFill="1" applyBorder="1" applyAlignment="1">
      <alignment vertical="center"/>
    </xf>
    <xf numFmtId="38" fontId="3" fillId="0" borderId="47" xfId="1" applyFont="1" applyFill="1" applyBorder="1" applyAlignment="1">
      <alignment vertical="center"/>
    </xf>
    <xf numFmtId="38" fontId="3" fillId="0" borderId="58" xfId="1" applyFont="1" applyFill="1" applyBorder="1" applyAlignment="1">
      <alignment vertical="center"/>
    </xf>
    <xf numFmtId="38" fontId="3" fillId="0" borderId="98" xfId="1" applyFont="1" applyFill="1" applyBorder="1" applyAlignment="1">
      <alignment vertical="center"/>
    </xf>
    <xf numFmtId="38" fontId="3" fillId="0" borderId="99" xfId="1" applyFont="1" applyFill="1" applyBorder="1" applyAlignment="1">
      <alignment vertical="center"/>
    </xf>
    <xf numFmtId="38" fontId="3" fillId="0" borderId="100" xfId="1" applyFont="1" applyFill="1" applyBorder="1" applyAlignment="1">
      <alignment vertical="center"/>
    </xf>
    <xf numFmtId="38" fontId="3" fillId="0" borderId="32" xfId="1" applyFont="1" applyFill="1" applyBorder="1" applyAlignment="1">
      <alignment vertical="center"/>
    </xf>
    <xf numFmtId="38" fontId="3" fillId="0" borderId="33" xfId="1" applyFont="1" applyFill="1" applyBorder="1" applyAlignment="1">
      <alignment vertical="center"/>
    </xf>
    <xf numFmtId="38" fontId="3" fillId="0" borderId="30" xfId="1" applyFont="1" applyFill="1" applyBorder="1" applyAlignment="1">
      <alignment vertical="center"/>
    </xf>
    <xf numFmtId="38" fontId="3" fillId="0" borderId="83" xfId="1" applyFont="1" applyFill="1" applyBorder="1" applyAlignment="1">
      <alignment vertical="center"/>
    </xf>
    <xf numFmtId="38" fontId="3" fillId="0" borderId="10" xfId="1" applyFont="1" applyFill="1" applyBorder="1" applyAlignment="1">
      <alignment vertical="center"/>
    </xf>
    <xf numFmtId="38" fontId="3" fillId="0" borderId="50" xfId="1" applyFont="1" applyFill="1" applyBorder="1" applyAlignment="1">
      <alignment vertical="center"/>
    </xf>
    <xf numFmtId="38" fontId="3" fillId="0" borderId="4" xfId="1" applyFont="1" applyFill="1" applyBorder="1" applyAlignment="1">
      <alignment horizontal="distributed" vertical="center"/>
    </xf>
    <xf numFmtId="38" fontId="3" fillId="0" borderId="80" xfId="1" applyFont="1" applyFill="1" applyBorder="1" applyAlignment="1">
      <alignment vertical="center"/>
    </xf>
    <xf numFmtId="38" fontId="3" fillId="0" borderId="57" xfId="1" applyFont="1" applyFill="1" applyBorder="1" applyAlignment="1">
      <alignment vertical="center"/>
    </xf>
    <xf numFmtId="38" fontId="3" fillId="0" borderId="56" xfId="1" applyFont="1" applyFill="1" applyBorder="1" applyAlignment="1">
      <alignment vertical="center"/>
    </xf>
    <xf numFmtId="38" fontId="16" fillId="0" borderId="45" xfId="1" applyFont="1" applyFill="1" applyBorder="1" applyAlignment="1">
      <alignment horizontal="center" vertical="center"/>
    </xf>
    <xf numFmtId="38" fontId="3" fillId="0" borderId="28" xfId="1" applyFont="1" applyFill="1" applyBorder="1" applyAlignment="1">
      <alignment vertical="center"/>
    </xf>
    <xf numFmtId="38" fontId="3" fillId="0" borderId="101" xfId="1" applyFont="1" applyFill="1" applyBorder="1" applyAlignment="1">
      <alignment horizontal="distributed" vertical="center"/>
    </xf>
    <xf numFmtId="38" fontId="3" fillId="0" borderId="53" xfId="1" applyFont="1" applyFill="1" applyBorder="1" applyAlignment="1">
      <alignment vertical="center"/>
    </xf>
    <xf numFmtId="38" fontId="3" fillId="0" borderId="77" xfId="1" applyFont="1" applyFill="1" applyBorder="1" applyAlignment="1">
      <alignment horizontal="center" vertical="center"/>
    </xf>
    <xf numFmtId="38" fontId="3" fillId="0" borderId="16" xfId="1" applyFont="1" applyFill="1" applyBorder="1" applyAlignment="1">
      <alignment horizontal="center" vertical="center"/>
    </xf>
    <xf numFmtId="38" fontId="3" fillId="0" borderId="67" xfId="1" applyFont="1" applyFill="1" applyBorder="1" applyAlignment="1">
      <alignment horizontal="center" vertical="center"/>
    </xf>
    <xf numFmtId="38" fontId="3" fillId="0" borderId="63" xfId="1" applyFont="1" applyFill="1" applyBorder="1" applyAlignment="1">
      <alignment horizontal="center" vertical="center"/>
    </xf>
    <xf numFmtId="38" fontId="3" fillId="0" borderId="13" xfId="1" applyFont="1" applyFill="1" applyBorder="1" applyAlignment="1">
      <alignment horizontal="center" vertical="center"/>
    </xf>
    <xf numFmtId="38" fontId="3" fillId="0" borderId="90" xfId="1" applyFont="1" applyFill="1" applyBorder="1" applyAlignment="1">
      <alignment vertical="center"/>
    </xf>
    <xf numFmtId="38" fontId="3" fillId="0" borderId="41" xfId="1" applyFont="1" applyFill="1" applyBorder="1" applyAlignment="1">
      <alignment vertical="center"/>
    </xf>
    <xf numFmtId="38" fontId="3" fillId="0" borderId="91" xfId="1" applyFont="1" applyFill="1" applyBorder="1" applyAlignment="1">
      <alignment vertical="center"/>
    </xf>
    <xf numFmtId="38" fontId="3" fillId="0" borderId="42" xfId="1" applyFont="1" applyFill="1" applyBorder="1" applyAlignment="1">
      <alignment vertical="center"/>
    </xf>
    <xf numFmtId="38" fontId="3" fillId="0" borderId="19" xfId="1" applyFont="1" applyFill="1" applyBorder="1" applyAlignment="1">
      <alignment vertical="center"/>
    </xf>
    <xf numFmtId="38" fontId="3" fillId="0" borderId="92" xfId="1" applyFont="1" applyFill="1" applyBorder="1" applyAlignment="1">
      <alignment vertical="center"/>
    </xf>
    <xf numFmtId="38" fontId="3" fillId="0" borderId="93" xfId="1" applyFont="1" applyFill="1" applyBorder="1" applyAlignment="1">
      <alignment vertical="center"/>
    </xf>
    <xf numFmtId="38" fontId="3" fillId="0" borderId="3" xfId="1" applyFont="1" applyFill="1" applyBorder="1" applyAlignment="1">
      <alignment vertical="center"/>
    </xf>
    <xf numFmtId="38" fontId="3" fillId="3" borderId="31" xfId="1" applyFont="1" applyFill="1" applyBorder="1" applyAlignment="1">
      <alignment vertical="center"/>
    </xf>
    <xf numFmtId="38" fontId="3" fillId="0" borderId="31" xfId="1" applyFont="1" applyFill="1" applyBorder="1" applyAlignment="1">
      <alignment vertical="center"/>
    </xf>
    <xf numFmtId="193" fontId="3" fillId="0" borderId="49" xfId="1" applyNumberFormat="1" applyFont="1" applyFill="1" applyBorder="1" applyAlignment="1">
      <alignment horizontal="distributed" vertical="center"/>
    </xf>
    <xf numFmtId="38" fontId="3" fillId="0" borderId="94" xfId="1" applyFont="1" applyFill="1" applyBorder="1" applyAlignment="1">
      <alignment vertical="center"/>
    </xf>
    <xf numFmtId="38" fontId="3" fillId="0" borderId="11" xfId="1" applyFont="1" applyFill="1" applyBorder="1" applyAlignment="1">
      <alignment vertical="center"/>
    </xf>
    <xf numFmtId="38" fontId="3" fillId="0" borderId="49" xfId="1" applyFont="1" applyFill="1" applyBorder="1" applyAlignment="1">
      <alignment vertical="center"/>
    </xf>
    <xf numFmtId="38" fontId="3" fillId="0" borderId="95" xfId="1" applyFont="1" applyFill="1" applyBorder="1" applyAlignment="1">
      <alignment vertical="center"/>
    </xf>
    <xf numFmtId="38" fontId="3" fillId="0" borderId="51" xfId="1" applyFont="1" applyFill="1" applyBorder="1" applyAlignment="1">
      <alignment vertical="center"/>
    </xf>
    <xf numFmtId="38" fontId="3" fillId="0" borderId="9" xfId="1" applyFont="1" applyFill="1" applyBorder="1" applyAlignment="1">
      <alignment vertical="center"/>
    </xf>
    <xf numFmtId="38" fontId="3" fillId="0" borderId="49" xfId="1" applyFont="1" applyFill="1" applyBorder="1" applyAlignment="1">
      <alignment horizontal="distributed" vertical="center"/>
    </xf>
    <xf numFmtId="38" fontId="3" fillId="0" borderId="52" xfId="1" applyFont="1" applyFill="1" applyBorder="1" applyAlignment="1">
      <alignment vertical="center"/>
    </xf>
    <xf numFmtId="38" fontId="3" fillId="0" borderId="77" xfId="1" applyFont="1" applyFill="1" applyBorder="1" applyAlignment="1">
      <alignment vertical="center"/>
    </xf>
    <xf numFmtId="38" fontId="3" fillId="0" borderId="16" xfId="1" applyFont="1" applyFill="1" applyBorder="1" applyAlignment="1">
      <alignment vertical="center"/>
    </xf>
    <xf numFmtId="38" fontId="3" fillId="0" borderId="61" xfId="1" applyFont="1" applyFill="1" applyBorder="1" applyAlignment="1">
      <alignment vertical="center"/>
    </xf>
    <xf numFmtId="38" fontId="3" fillId="0" borderId="67" xfId="1" applyFont="1" applyFill="1" applyBorder="1" applyAlignment="1">
      <alignment vertical="center"/>
    </xf>
    <xf numFmtId="38" fontId="3" fillId="0" borderId="63" xfId="1" applyFont="1" applyFill="1" applyBorder="1" applyAlignment="1">
      <alignment vertical="center"/>
    </xf>
    <xf numFmtId="38" fontId="3" fillId="0" borderId="13" xfId="1" applyFont="1" applyFill="1" applyBorder="1" applyAlignment="1">
      <alignment vertical="center"/>
    </xf>
    <xf numFmtId="38" fontId="3" fillId="0" borderId="87" xfId="1" applyFont="1" applyFill="1" applyBorder="1" applyAlignment="1">
      <alignment vertical="center"/>
    </xf>
    <xf numFmtId="38" fontId="3" fillId="0" borderId="59" xfId="1" applyFont="1" applyFill="1" applyBorder="1" applyAlignment="1">
      <alignment vertical="center"/>
    </xf>
    <xf numFmtId="38" fontId="3" fillId="0" borderId="18" xfId="1" applyFont="1" applyFill="1" applyBorder="1" applyAlignment="1">
      <alignment horizontal="center" vertical="center"/>
    </xf>
    <xf numFmtId="38" fontId="3" fillId="0" borderId="19" xfId="1" applyFont="1" applyFill="1" applyBorder="1" applyAlignment="1">
      <alignment horizontal="distributed" vertical="center"/>
    </xf>
    <xf numFmtId="38" fontId="3" fillId="0" borderId="68" xfId="1" applyFont="1" applyFill="1" applyBorder="1" applyAlignment="1">
      <alignment vertical="center"/>
    </xf>
    <xf numFmtId="38" fontId="3" fillId="0" borderId="25" xfId="1" applyFont="1" applyFill="1" applyBorder="1" applyAlignment="1">
      <alignment vertical="center"/>
    </xf>
    <xf numFmtId="38" fontId="3" fillId="0" borderId="22" xfId="1" applyFont="1" applyFill="1" applyBorder="1" applyAlignment="1">
      <alignment vertical="center"/>
    </xf>
    <xf numFmtId="38" fontId="3" fillId="0" borderId="9" xfId="1" applyFont="1" applyFill="1" applyBorder="1" applyAlignment="1">
      <alignment horizontal="distributed" vertical="center"/>
    </xf>
    <xf numFmtId="38" fontId="3" fillId="0" borderId="27" xfId="1" applyFont="1" applyFill="1" applyBorder="1" applyAlignment="1">
      <alignment vertical="center"/>
    </xf>
    <xf numFmtId="38" fontId="3" fillId="0" borderId="43" xfId="1" applyFont="1" applyFill="1" applyBorder="1" applyAlignment="1">
      <alignment horizontal="distributed" vertical="center"/>
    </xf>
    <xf numFmtId="38" fontId="3" fillId="0" borderId="96" xfId="1" applyFont="1" applyFill="1" applyBorder="1" applyAlignment="1">
      <alignment vertical="center"/>
    </xf>
    <xf numFmtId="38" fontId="3" fillId="0" borderId="35" xfId="1" applyFont="1" applyFill="1" applyBorder="1" applyAlignment="1">
      <alignment vertical="center"/>
    </xf>
    <xf numFmtId="38" fontId="3" fillId="0" borderId="38" xfId="1" applyFont="1" applyFill="1" applyBorder="1" applyAlignment="1">
      <alignment vertical="center"/>
    </xf>
    <xf numFmtId="38" fontId="3" fillId="0" borderId="52" xfId="1" applyFont="1" applyFill="1" applyBorder="1" applyAlignment="1">
      <alignment horizontal="distributed" vertical="center"/>
    </xf>
    <xf numFmtId="38" fontId="3" fillId="0" borderId="59" xfId="1" applyFont="1" applyFill="1" applyBorder="1" applyAlignment="1">
      <alignment horizontal="distributed" vertical="center"/>
    </xf>
    <xf numFmtId="49" fontId="10" fillId="0" borderId="0" xfId="1" applyNumberFormat="1" applyFont="1" applyFill="1" applyAlignment="1"/>
    <xf numFmtId="185" fontId="3" fillId="0" borderId="0" xfId="0" applyNumberFormat="1" applyFont="1" applyFill="1"/>
    <xf numFmtId="186" fontId="3" fillId="0" borderId="0" xfId="0" applyNumberFormat="1" applyFont="1" applyFill="1"/>
    <xf numFmtId="187" fontId="3" fillId="0" borderId="0" xfId="1" applyNumberFormat="1" applyFont="1" applyFill="1"/>
    <xf numFmtId="189" fontId="3" fillId="0" borderId="0" xfId="1" applyNumberFormat="1" applyFont="1" applyFill="1"/>
    <xf numFmtId="190" fontId="3" fillId="0" borderId="0" xfId="1" applyNumberFormat="1" applyFont="1" applyFill="1"/>
    <xf numFmtId="0" fontId="3" fillId="0" borderId="0" xfId="0" applyFont="1" applyFill="1" applyAlignment="1">
      <alignment horizontal="left"/>
    </xf>
    <xf numFmtId="38" fontId="3" fillId="0" borderId="0" xfId="1" applyFont="1" applyFill="1" applyAlignment="1">
      <alignment horizontal="left"/>
    </xf>
    <xf numFmtId="38" fontId="3" fillId="0" borderId="3" xfId="1" applyFont="1" applyFill="1" applyBorder="1" applyAlignment="1">
      <alignment horizontal="center" vertical="center"/>
    </xf>
    <xf numFmtId="38" fontId="3" fillId="0" borderId="6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1"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3" xfId="1" applyFont="1" applyFill="1" applyBorder="1" applyAlignment="1">
      <alignment horizontal="center"/>
    </xf>
    <xf numFmtId="38" fontId="3" fillId="0" borderId="61" xfId="1" applyFont="1" applyFill="1" applyBorder="1" applyAlignment="1">
      <alignment horizontal="center"/>
    </xf>
    <xf numFmtId="38" fontId="3" fillId="0" borderId="10" xfId="1" applyFont="1" applyFill="1" applyBorder="1" applyAlignment="1">
      <alignment horizontal="center" vertical="center"/>
    </xf>
    <xf numFmtId="38" fontId="3" fillId="0" borderId="0" xfId="1" applyFont="1" applyFill="1" applyAlignment="1">
      <alignment horizontal="left" vertical="center"/>
    </xf>
    <xf numFmtId="38" fontId="3" fillId="0" borderId="0" xfId="1" applyFont="1" applyFill="1" applyBorder="1" applyAlignment="1">
      <alignment horizontal="right" vertical="center"/>
    </xf>
    <xf numFmtId="38" fontId="3" fillId="0" borderId="3" xfId="1" applyFont="1" applyFill="1" applyBorder="1" applyAlignment="1">
      <alignment horizontal="distributed" vertical="center"/>
    </xf>
    <xf numFmtId="38" fontId="3" fillId="0" borderId="61" xfId="1" applyFont="1" applyFill="1" applyBorder="1" applyAlignment="1">
      <alignment horizontal="distributed" vertical="center"/>
    </xf>
    <xf numFmtId="176" fontId="3" fillId="0" borderId="0" xfId="0" applyNumberFormat="1" applyFont="1" applyFill="1"/>
    <xf numFmtId="178" fontId="3" fillId="0" borderId="0" xfId="0" applyNumberFormat="1" applyFont="1" applyFill="1"/>
    <xf numFmtId="186" fontId="3" fillId="0" borderId="0" xfId="1" applyNumberFormat="1" applyFont="1" applyFill="1"/>
    <xf numFmtId="0" fontId="9" fillId="0" borderId="0" xfId="0" applyFont="1" applyFill="1" applyAlignment="1">
      <alignment horizontal="left"/>
    </xf>
    <xf numFmtId="0" fontId="3" fillId="0" borderId="0" xfId="0" applyFont="1" applyFill="1" applyAlignment="1">
      <alignment vertical="top"/>
    </xf>
    <xf numFmtId="0" fontId="3" fillId="0" borderId="0" xfId="0" applyFont="1" applyFill="1" applyAlignment="1"/>
    <xf numFmtId="38" fontId="3" fillId="0" borderId="0" xfId="1" applyFont="1" applyFill="1" applyAlignment="1">
      <alignment vertical="top"/>
    </xf>
    <xf numFmtId="0" fontId="3" fillId="0" borderId="0" xfId="0" applyFont="1" applyFill="1" applyAlignment="1">
      <alignment wrapText="1"/>
    </xf>
    <xf numFmtId="192" fontId="3" fillId="0" borderId="0" xfId="1" applyNumberFormat="1" applyFont="1" applyFill="1"/>
    <xf numFmtId="188" fontId="3" fillId="0" borderId="0" xfId="1" applyNumberFormat="1" applyFont="1" applyFill="1"/>
    <xf numFmtId="188" fontId="3" fillId="0" borderId="0" xfId="1" applyNumberFormat="1" applyFont="1" applyFill="1" applyAlignment="1">
      <alignment horizontal="right"/>
    </xf>
    <xf numFmtId="187" fontId="3" fillId="0" borderId="0" xfId="1" applyNumberFormat="1" applyFont="1" applyFill="1" applyAlignment="1">
      <alignment horizontal="right"/>
    </xf>
    <xf numFmtId="185" fontId="3" fillId="0" borderId="0" xfId="1" applyNumberFormat="1" applyFont="1" applyFill="1"/>
    <xf numFmtId="38" fontId="3" fillId="0" borderId="11" xfId="1" applyFont="1" applyFill="1" applyBorder="1" applyAlignment="1">
      <alignment horizontal="center" vertical="center"/>
    </xf>
    <xf numFmtId="38" fontId="3" fillId="0" borderId="12" xfId="1" applyFont="1" applyFill="1" applyBorder="1" applyAlignment="1">
      <alignment horizontal="center" vertical="center"/>
    </xf>
    <xf numFmtId="38" fontId="3" fillId="0" borderId="14"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17" xfId="1" applyFont="1" applyFill="1" applyBorder="1" applyAlignment="1">
      <alignment horizontal="center" vertical="center"/>
    </xf>
    <xf numFmtId="0" fontId="3" fillId="0" borderId="20" xfId="0" applyFont="1" applyFill="1" applyBorder="1" applyAlignment="1">
      <alignment vertical="center"/>
    </xf>
    <xf numFmtId="38" fontId="3" fillId="0" borderId="21" xfId="1" applyFont="1" applyFill="1" applyBorder="1" applyAlignment="1">
      <alignment vertical="center"/>
    </xf>
    <xf numFmtId="38" fontId="3" fillId="0" borderId="23" xfId="1" applyFont="1" applyFill="1" applyBorder="1" applyAlignment="1">
      <alignment vertical="center"/>
    </xf>
    <xf numFmtId="193" fontId="3" fillId="0" borderId="22" xfId="1" applyNumberFormat="1" applyFont="1" applyFill="1" applyBorder="1" applyAlignment="1">
      <alignment vertical="center"/>
    </xf>
    <xf numFmtId="0" fontId="3" fillId="0" borderId="8" xfId="0" applyFont="1" applyFill="1" applyBorder="1" applyAlignment="1">
      <alignment vertical="center"/>
    </xf>
    <xf numFmtId="38" fontId="3" fillId="0" borderId="26" xfId="1" applyFont="1" applyFill="1" applyBorder="1" applyAlignment="1">
      <alignment vertical="center"/>
    </xf>
    <xf numFmtId="38" fontId="3" fillId="0" borderId="29" xfId="1" applyFont="1" applyFill="1" applyBorder="1" applyAlignment="1">
      <alignment vertical="center"/>
    </xf>
    <xf numFmtId="38" fontId="3" fillId="0" borderId="34" xfId="1" applyFont="1" applyFill="1" applyBorder="1" applyAlignment="1">
      <alignment vertical="center"/>
    </xf>
    <xf numFmtId="38" fontId="3" fillId="0" borderId="36" xfId="1" applyFont="1" applyFill="1" applyBorder="1" applyAlignment="1">
      <alignment vertical="center"/>
    </xf>
    <xf numFmtId="38" fontId="3" fillId="0" borderId="8" xfId="1" applyFont="1" applyFill="1" applyBorder="1" applyAlignment="1">
      <alignment horizontal="center" vertical="center"/>
    </xf>
    <xf numFmtId="0" fontId="3" fillId="0" borderId="37" xfId="0" applyFont="1" applyFill="1" applyBorder="1" applyAlignment="1">
      <alignment vertical="center"/>
    </xf>
    <xf numFmtId="38" fontId="3" fillId="0" borderId="13" xfId="1" applyFont="1" applyFill="1" applyBorder="1" applyAlignment="1">
      <alignment horizontal="distributed" vertical="center"/>
    </xf>
    <xf numFmtId="38" fontId="3" fillId="0" borderId="39" xfId="1" applyFont="1" applyFill="1" applyBorder="1" applyAlignment="1">
      <alignment horizontal="center" vertical="center"/>
    </xf>
    <xf numFmtId="38" fontId="3" fillId="0" borderId="14" xfId="1" applyFont="1" applyFill="1" applyBorder="1" applyAlignment="1">
      <alignment vertical="center"/>
    </xf>
    <xf numFmtId="38" fontId="3" fillId="0" borderId="17" xfId="1" applyFont="1" applyFill="1" applyBorder="1" applyAlignment="1">
      <alignment vertical="center"/>
    </xf>
    <xf numFmtId="38" fontId="3" fillId="0" borderId="40" xfId="1" applyFont="1" applyFill="1" applyBorder="1" applyAlignment="1">
      <alignment vertical="center"/>
    </xf>
    <xf numFmtId="38" fontId="3" fillId="0" borderId="15" xfId="1" applyFont="1" applyFill="1" applyBorder="1" applyAlignment="1">
      <alignment vertical="center"/>
    </xf>
    <xf numFmtId="38" fontId="3" fillId="0" borderId="18" xfId="1" applyFont="1" applyFill="1" applyBorder="1" applyAlignment="1">
      <alignment vertical="center"/>
    </xf>
    <xf numFmtId="38" fontId="3" fillId="0" borderId="20" xfId="1" applyFont="1" applyFill="1" applyBorder="1" applyAlignment="1">
      <alignment horizontal="center" vertical="center"/>
    </xf>
    <xf numFmtId="49" fontId="3" fillId="0" borderId="0" xfId="1" applyNumberFormat="1" applyFont="1" applyFill="1" applyAlignment="1"/>
    <xf numFmtId="49" fontId="10" fillId="0" borderId="0" xfId="1" applyNumberFormat="1" applyFont="1" applyFill="1" applyAlignment="1">
      <alignment horizontal="right" indent="1"/>
    </xf>
    <xf numFmtId="49" fontId="10" fillId="0" borderId="0" xfId="1" applyNumberFormat="1" applyFont="1" applyFill="1" applyAlignment="1">
      <alignment horizontal="left"/>
    </xf>
    <xf numFmtId="49" fontId="18" fillId="0" borderId="0" xfId="1" applyNumberFormat="1" applyFont="1" applyFill="1" applyAlignment="1">
      <alignment horizontal="right"/>
    </xf>
    <xf numFmtId="38" fontId="3" fillId="0" borderId="43" xfId="1" applyFont="1" applyFill="1" applyBorder="1"/>
    <xf numFmtId="38" fontId="3" fillId="0" borderId="7" xfId="1" applyFont="1" applyFill="1" applyBorder="1" applyAlignment="1">
      <alignment horizontal="right" vertical="center"/>
    </xf>
    <xf numFmtId="38" fontId="3" fillId="0" borderId="46" xfId="1" applyFont="1" applyFill="1" applyBorder="1" applyAlignment="1">
      <alignment horizontal="right" vertical="center"/>
    </xf>
    <xf numFmtId="38" fontId="3" fillId="0" borderId="34" xfId="1" applyFont="1" applyFill="1" applyBorder="1" applyAlignment="1">
      <alignment horizontal="right" vertical="center"/>
    </xf>
    <xf numFmtId="38" fontId="3" fillId="0" borderId="46" xfId="1" applyFont="1" applyFill="1" applyBorder="1" applyAlignment="1">
      <alignment vertical="center"/>
    </xf>
    <xf numFmtId="38" fontId="3" fillId="0" borderId="48" xfId="1" applyFont="1" applyFill="1" applyBorder="1" applyAlignment="1">
      <alignment vertical="center"/>
    </xf>
    <xf numFmtId="38" fontId="3" fillId="0" borderId="48" xfId="1" applyFont="1" applyFill="1" applyBorder="1" applyAlignment="1">
      <alignment horizontal="center" vertical="center"/>
    </xf>
    <xf numFmtId="38" fontId="3" fillId="0" borderId="9" xfId="1" applyFont="1" applyFill="1" applyBorder="1" applyAlignment="1">
      <alignment horizontal="right" vertical="center"/>
    </xf>
    <xf numFmtId="38" fontId="3" fillId="0" borderId="33" xfId="1" applyFont="1" applyFill="1" applyBorder="1" applyAlignment="1">
      <alignment horizontal="right" vertical="center"/>
    </xf>
    <xf numFmtId="38" fontId="11" fillId="0" borderId="49" xfId="1" applyFont="1" applyFill="1" applyBorder="1" applyAlignment="1">
      <alignment horizontal="distributed" vertical="center"/>
    </xf>
    <xf numFmtId="38" fontId="3" fillId="0" borderId="26" xfId="1" applyFont="1" applyFill="1" applyBorder="1" applyAlignment="1">
      <alignment horizontal="right" vertical="center"/>
    </xf>
    <xf numFmtId="38" fontId="3" fillId="0" borderId="48" xfId="1" applyFont="1" applyFill="1" applyBorder="1" applyAlignment="1">
      <alignment horizontal="right" vertical="center"/>
    </xf>
    <xf numFmtId="38" fontId="3" fillId="0" borderId="44" xfId="1" applyFont="1" applyFill="1" applyBorder="1" applyAlignment="1">
      <alignment horizontal="center" vertical="center"/>
    </xf>
    <xf numFmtId="38" fontId="3" fillId="0" borderId="51" xfId="1" applyFont="1" applyFill="1" applyBorder="1" applyAlignment="1">
      <alignment horizontal="center" vertical="center"/>
    </xf>
    <xf numFmtId="38" fontId="3" fillId="0" borderId="54" xfId="1" applyFont="1" applyFill="1" applyBorder="1" applyAlignment="1">
      <alignment horizontal="right" vertical="center"/>
    </xf>
    <xf numFmtId="38" fontId="3" fillId="0" borderId="55" xfId="1" applyFont="1" applyFill="1" applyBorder="1" applyAlignment="1">
      <alignment horizontal="right" vertical="center"/>
    </xf>
    <xf numFmtId="38" fontId="3" fillId="0" borderId="39" xfId="1" applyFont="1" applyFill="1" applyBorder="1" applyAlignment="1">
      <alignment vertical="center"/>
    </xf>
    <xf numFmtId="38" fontId="3" fillId="0" borderId="44" xfId="1" applyFont="1" applyFill="1" applyBorder="1" applyAlignment="1">
      <alignment horizontal="right" vertical="center"/>
    </xf>
    <xf numFmtId="38" fontId="3" fillId="0" borderId="51" xfId="1" applyFont="1" applyFill="1" applyBorder="1" applyAlignment="1">
      <alignment horizontal="right" vertical="center"/>
    </xf>
    <xf numFmtId="38" fontId="3" fillId="0" borderId="56" xfId="1" applyFont="1" applyFill="1" applyBorder="1" applyAlignment="1">
      <alignment horizontal="right" vertical="center"/>
    </xf>
    <xf numFmtId="38" fontId="3" fillId="0" borderId="57" xfId="1" applyFont="1" applyFill="1" applyBorder="1" applyAlignment="1">
      <alignment horizontal="right" vertical="center"/>
    </xf>
    <xf numFmtId="38" fontId="3" fillId="0" borderId="58" xfId="1" applyFont="1" applyFill="1" applyBorder="1" applyAlignment="1">
      <alignment horizontal="right" vertical="center"/>
    </xf>
    <xf numFmtId="38" fontId="3" fillId="0" borderId="57"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59" xfId="1" applyFont="1" applyFill="1" applyBorder="1" applyAlignment="1">
      <alignment horizontal="right" vertical="center"/>
    </xf>
    <xf numFmtId="38" fontId="3" fillId="0" borderId="60" xfId="1" applyFont="1" applyFill="1" applyBorder="1" applyAlignment="1">
      <alignment horizontal="right" vertical="center"/>
    </xf>
    <xf numFmtId="38" fontId="3" fillId="0" borderId="16" xfId="1" applyFont="1" applyFill="1" applyBorder="1" applyAlignment="1">
      <alignment horizontal="center" vertical="center" wrapText="1"/>
    </xf>
    <xf numFmtId="38" fontId="3" fillId="0" borderId="45" xfId="1" applyFont="1" applyFill="1" applyBorder="1" applyAlignment="1">
      <alignment horizontal="center" vertical="center" wrapText="1"/>
    </xf>
    <xf numFmtId="38" fontId="3" fillId="0" borderId="62" xfId="1" applyFont="1" applyFill="1" applyBorder="1" applyAlignment="1">
      <alignment horizontal="center" vertical="center" wrapText="1"/>
    </xf>
    <xf numFmtId="38" fontId="3" fillId="0" borderId="63" xfId="1" applyFont="1" applyFill="1" applyBorder="1" applyAlignment="1">
      <alignment horizontal="center" vertical="center" wrapText="1"/>
    </xf>
    <xf numFmtId="38" fontId="3" fillId="0" borderId="64" xfId="1" applyFont="1" applyFill="1" applyBorder="1" applyAlignment="1">
      <alignment vertical="center"/>
    </xf>
    <xf numFmtId="38" fontId="3" fillId="0" borderId="65" xfId="1" applyFont="1" applyFill="1" applyBorder="1" applyAlignment="1">
      <alignment vertical="center"/>
    </xf>
    <xf numFmtId="38" fontId="3" fillId="0" borderId="66" xfId="1" applyFont="1" applyFill="1" applyBorder="1" applyAlignment="1">
      <alignment vertical="center"/>
    </xf>
    <xf numFmtId="38" fontId="3" fillId="0" borderId="45" xfId="1" applyFont="1" applyFill="1" applyBorder="1" applyAlignment="1">
      <alignment vertical="center"/>
    </xf>
    <xf numFmtId="38" fontId="3" fillId="0" borderId="62" xfId="1" applyFont="1" applyFill="1" applyBorder="1" applyAlignment="1">
      <alignment vertical="center"/>
    </xf>
    <xf numFmtId="38" fontId="3" fillId="0" borderId="25" xfId="1" applyFont="1" applyFill="1" applyBorder="1" applyAlignment="1">
      <alignment horizontal="distributed" vertical="center"/>
    </xf>
    <xf numFmtId="182" fontId="3" fillId="0" borderId="0" xfId="1" applyNumberFormat="1" applyFont="1" applyFill="1"/>
    <xf numFmtId="182" fontId="3" fillId="0" borderId="0" xfId="0" applyNumberFormat="1" applyFont="1" applyFill="1"/>
    <xf numFmtId="182" fontId="3" fillId="0" borderId="14" xfId="1" applyNumberFormat="1" applyFont="1" applyFill="1" applyBorder="1" applyAlignment="1">
      <alignment horizontal="center" vertical="center"/>
    </xf>
    <xf numFmtId="182" fontId="3" fillId="0" borderId="17" xfId="1" applyNumberFormat="1" applyFont="1" applyFill="1" applyBorder="1" applyAlignment="1">
      <alignment horizontal="center" vertical="center"/>
    </xf>
    <xf numFmtId="182" fontId="3" fillId="0" borderId="61" xfId="1" applyNumberFormat="1" applyFont="1" applyFill="1" applyBorder="1" applyAlignment="1">
      <alignment horizontal="center" vertical="center"/>
    </xf>
    <xf numFmtId="182" fontId="3" fillId="0" borderId="67" xfId="1" applyNumberFormat="1" applyFont="1" applyFill="1" applyBorder="1" applyAlignment="1">
      <alignment horizontal="center" vertical="center"/>
    </xf>
    <xf numFmtId="182" fontId="3" fillId="0" borderId="63" xfId="1" applyNumberFormat="1" applyFont="1" applyFill="1" applyBorder="1" applyAlignment="1">
      <alignment horizontal="center" vertical="center"/>
    </xf>
    <xf numFmtId="182" fontId="3" fillId="0" borderId="18" xfId="1" applyNumberFormat="1" applyFont="1" applyFill="1" applyBorder="1" applyAlignment="1">
      <alignment horizontal="center" vertical="center"/>
    </xf>
    <xf numFmtId="182" fontId="3" fillId="0" borderId="13" xfId="1" applyNumberFormat="1" applyFont="1" applyFill="1" applyBorder="1" applyAlignment="1">
      <alignment horizontal="center" vertical="center"/>
    </xf>
    <xf numFmtId="182" fontId="3" fillId="0" borderId="4" xfId="1" applyNumberFormat="1" applyFont="1" applyFill="1" applyBorder="1" applyAlignment="1">
      <alignment horizontal="distributed" vertical="center"/>
    </xf>
    <xf numFmtId="38" fontId="3" fillId="0" borderId="68" xfId="1" applyFont="1" applyFill="1" applyBorder="1" applyAlignment="1">
      <alignment horizontal="right" vertical="center"/>
    </xf>
    <xf numFmtId="38" fontId="3" fillId="0" borderId="27" xfId="1" applyFont="1" applyFill="1" applyBorder="1" applyAlignment="1">
      <alignment horizontal="right" vertical="center"/>
    </xf>
    <xf numFmtId="182" fontId="3" fillId="0" borderId="4" xfId="1" applyNumberFormat="1" applyFont="1" applyFill="1" applyBorder="1" applyAlignment="1">
      <alignment horizontal="right" vertical="center"/>
    </xf>
    <xf numFmtId="3" fontId="3" fillId="0" borderId="10" xfId="0" applyNumberFormat="1" applyFont="1" applyFill="1" applyBorder="1" applyAlignment="1">
      <alignment horizontal="right" vertical="center"/>
    </xf>
    <xf numFmtId="3" fontId="3" fillId="0" borderId="50" xfId="0" applyNumberFormat="1" applyFont="1" applyFill="1" applyBorder="1" applyAlignment="1">
      <alignment horizontal="right" vertical="center"/>
    </xf>
    <xf numFmtId="182" fontId="3" fillId="0" borderId="3" xfId="1" applyNumberFormat="1" applyFont="1" applyFill="1" applyBorder="1" applyAlignment="1">
      <alignment horizontal="distributed" vertical="center"/>
    </xf>
    <xf numFmtId="38" fontId="3" fillId="0" borderId="31" xfId="1" applyFont="1" applyFill="1" applyBorder="1" applyAlignment="1">
      <alignment horizontal="right" vertical="center"/>
    </xf>
    <xf numFmtId="182" fontId="3" fillId="0" borderId="41" xfId="1" applyNumberFormat="1" applyFont="1" applyFill="1" applyBorder="1" applyAlignment="1">
      <alignment horizontal="right" vertical="center"/>
    </xf>
    <xf numFmtId="0" fontId="3" fillId="0" borderId="3" xfId="0" applyFont="1" applyFill="1" applyBorder="1" applyAlignment="1">
      <alignment horizontal="center" vertical="center"/>
    </xf>
    <xf numFmtId="38" fontId="3" fillId="0" borderId="10" xfId="1" applyFont="1" applyFill="1" applyBorder="1" applyAlignment="1">
      <alignment horizontal="right" vertical="center"/>
    </xf>
    <xf numFmtId="38" fontId="3" fillId="0" borderId="50" xfId="1" applyFont="1" applyFill="1" applyBorder="1" applyAlignment="1">
      <alignment horizontal="right" vertical="center"/>
    </xf>
    <xf numFmtId="0" fontId="3" fillId="0" borderId="3" xfId="0" applyFont="1" applyFill="1" applyBorder="1" applyAlignment="1">
      <alignment horizontal="distributed" vertical="center"/>
    </xf>
    <xf numFmtId="0" fontId="9" fillId="0" borderId="69" xfId="0" applyFont="1" applyFill="1" applyBorder="1" applyAlignment="1">
      <alignment horizontal="distributed" vertical="center"/>
    </xf>
    <xf numFmtId="38" fontId="3" fillId="0" borderId="70" xfId="1" applyFont="1" applyFill="1" applyBorder="1" applyAlignment="1">
      <alignment horizontal="right" vertical="center"/>
    </xf>
    <xf numFmtId="38" fontId="3" fillId="0" borderId="71" xfId="1" applyFont="1" applyFill="1" applyBorder="1" applyAlignment="1">
      <alignment horizontal="right" vertical="center"/>
    </xf>
    <xf numFmtId="38" fontId="3" fillId="0" borderId="70" xfId="1" applyFont="1" applyFill="1" applyBorder="1" applyAlignment="1">
      <alignment vertical="center"/>
    </xf>
    <xf numFmtId="38" fontId="3" fillId="0" borderId="123" xfId="1" applyFont="1" applyFill="1" applyBorder="1" applyAlignment="1">
      <alignment vertical="center"/>
    </xf>
    <xf numFmtId="182" fontId="3" fillId="0" borderId="59" xfId="1" applyNumberFormat="1" applyFont="1" applyFill="1" applyBorder="1" applyAlignment="1">
      <alignment horizontal="distributed" vertical="center"/>
    </xf>
    <xf numFmtId="182" fontId="3" fillId="0" borderId="21" xfId="1" applyNumberFormat="1" applyFont="1" applyFill="1" applyBorder="1" applyAlignment="1">
      <alignment horizontal="right" vertical="center"/>
    </xf>
    <xf numFmtId="182" fontId="3" fillId="0" borderId="22" xfId="1" applyNumberFormat="1" applyFont="1" applyFill="1" applyBorder="1" applyAlignment="1">
      <alignment horizontal="right" vertical="center"/>
    </xf>
    <xf numFmtId="182" fontId="3" fillId="0" borderId="68" xfId="1" applyNumberFormat="1" applyFont="1" applyFill="1" applyBorder="1" applyAlignment="1">
      <alignment horizontal="right" vertical="center"/>
    </xf>
    <xf numFmtId="182" fontId="3" fillId="0" borderId="5" xfId="1" applyNumberFormat="1" applyFont="1" applyFill="1" applyBorder="1" applyAlignment="1">
      <alignment horizontal="right" vertical="center"/>
    </xf>
    <xf numFmtId="182" fontId="3" fillId="0" borderId="72" xfId="1" applyNumberFormat="1" applyFont="1" applyFill="1" applyBorder="1" applyAlignment="1">
      <alignment horizontal="right" vertical="center"/>
    </xf>
    <xf numFmtId="182" fontId="3" fillId="0" borderId="80" xfId="0" applyNumberFormat="1" applyFont="1" applyFill="1" applyBorder="1" applyAlignment="1">
      <alignment horizontal="right" vertical="center"/>
    </xf>
    <xf numFmtId="182" fontId="3" fillId="0" borderId="56" xfId="0" applyNumberFormat="1" applyFont="1" applyFill="1" applyBorder="1" applyAlignment="1">
      <alignment horizontal="right" vertical="center"/>
    </xf>
    <xf numFmtId="182" fontId="3" fillId="0" borderId="0" xfId="1" applyNumberFormat="1" applyFont="1" applyFill="1" applyBorder="1" applyAlignment="1">
      <alignment vertical="center"/>
    </xf>
    <xf numFmtId="182" fontId="3" fillId="0" borderId="0" xfId="1"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8" fontId="3" fillId="0" borderId="63" xfId="1" applyFont="1" applyFill="1" applyBorder="1" applyAlignment="1">
      <alignment horizontal="center"/>
    </xf>
    <xf numFmtId="38" fontId="3" fillId="0" borderId="18" xfId="1" applyFont="1" applyFill="1" applyBorder="1" applyAlignment="1">
      <alignment horizontal="center"/>
    </xf>
    <xf numFmtId="38" fontId="3" fillId="0" borderId="41" xfId="1" applyFont="1" applyFill="1" applyBorder="1" applyAlignment="1">
      <alignment horizontal="distributed"/>
    </xf>
    <xf numFmtId="38" fontId="3" fillId="0" borderId="73" xfId="1" applyFont="1" applyFill="1" applyBorder="1" applyAlignment="1">
      <alignment vertical="center"/>
    </xf>
    <xf numFmtId="38" fontId="3" fillId="0" borderId="3" xfId="1" applyFont="1" applyFill="1" applyBorder="1" applyAlignment="1">
      <alignment horizontal="distributed"/>
    </xf>
    <xf numFmtId="38" fontId="3" fillId="0" borderId="8" xfId="1" applyFont="1" applyFill="1" applyBorder="1" applyAlignment="1">
      <alignment vertical="center"/>
    </xf>
    <xf numFmtId="38" fontId="3" fillId="0" borderId="49" xfId="1" applyFont="1" applyFill="1" applyBorder="1" applyAlignment="1">
      <alignment horizontal="distributed"/>
    </xf>
    <xf numFmtId="38" fontId="3" fillId="0" borderId="74" xfId="1" applyFont="1" applyFill="1" applyBorder="1" applyAlignment="1">
      <alignment vertical="center"/>
    </xf>
    <xf numFmtId="38" fontId="3" fillId="0" borderId="4" xfId="1" applyFont="1" applyFill="1" applyBorder="1" applyAlignment="1">
      <alignment horizontal="center"/>
    </xf>
    <xf numFmtId="38" fontId="3" fillId="0" borderId="4" xfId="1" applyFont="1" applyFill="1" applyBorder="1" applyAlignment="1">
      <alignment vertical="center"/>
    </xf>
    <xf numFmtId="38" fontId="3" fillId="0" borderId="43" xfId="1" applyFont="1" applyFill="1" applyBorder="1" applyAlignment="1">
      <alignment horizontal="center"/>
    </xf>
    <xf numFmtId="184" fontId="3" fillId="0" borderId="0" xfId="1" applyNumberFormat="1" applyFont="1" applyFill="1"/>
    <xf numFmtId="184" fontId="3" fillId="0" borderId="0" xfId="1" applyNumberFormat="1" applyFont="1" applyFill="1" applyAlignment="1">
      <alignment horizontal="center"/>
    </xf>
    <xf numFmtId="38" fontId="3" fillId="0" borderId="75" xfId="1" applyFont="1" applyFill="1" applyBorder="1" applyAlignment="1">
      <alignment horizontal="center" vertical="center" wrapText="1"/>
    </xf>
    <xf numFmtId="38" fontId="18" fillId="0" borderId="63" xfId="1" applyFont="1" applyFill="1" applyBorder="1" applyAlignment="1">
      <alignment horizontal="center" vertical="center" wrapText="1"/>
    </xf>
    <xf numFmtId="38" fontId="3" fillId="0" borderId="51" xfId="1" applyFont="1" applyFill="1" applyBorder="1" applyAlignment="1">
      <alignment horizontal="center" vertical="center" wrapText="1"/>
    </xf>
    <xf numFmtId="38" fontId="3" fillId="0" borderId="76" xfId="1" applyFont="1" applyFill="1" applyBorder="1" applyAlignment="1">
      <alignment horizontal="center" vertical="center" wrapText="1"/>
    </xf>
    <xf numFmtId="38" fontId="18" fillId="0" borderId="77" xfId="1" applyFont="1" applyFill="1" applyBorder="1" applyAlignment="1">
      <alignment horizontal="center" vertical="center" wrapText="1"/>
    </xf>
    <xf numFmtId="38" fontId="3" fillId="0" borderId="49" xfId="1" applyFont="1" applyFill="1" applyBorder="1" applyAlignment="1">
      <alignment horizontal="center" vertical="center" wrapText="1"/>
    </xf>
    <xf numFmtId="38" fontId="3" fillId="0" borderId="78" xfId="1" applyFont="1" applyFill="1" applyBorder="1" applyAlignment="1">
      <alignment horizontal="right" vertical="center"/>
    </xf>
    <xf numFmtId="38" fontId="3" fillId="0" borderId="5" xfId="1" applyFont="1" applyFill="1" applyBorder="1" applyAlignment="1">
      <alignment horizontal="right" vertical="center"/>
    </xf>
    <xf numFmtId="38" fontId="3" fillId="0" borderId="79" xfId="1" applyFont="1" applyFill="1" applyBorder="1" applyAlignment="1">
      <alignment horizontal="right" vertical="center"/>
    </xf>
    <xf numFmtId="38" fontId="3" fillId="0" borderId="81" xfId="1" applyFont="1" applyFill="1" applyBorder="1" applyAlignment="1">
      <alignment horizontal="right" vertical="center"/>
    </xf>
    <xf numFmtId="38" fontId="3" fillId="0" borderId="2" xfId="1" applyFont="1" applyFill="1" applyBorder="1" applyAlignment="1">
      <alignment horizontal="right" vertical="center"/>
    </xf>
    <xf numFmtId="38" fontId="3" fillId="0" borderId="82" xfId="1" applyFont="1" applyFill="1" applyBorder="1" applyAlignment="1">
      <alignment horizontal="right" vertical="center"/>
    </xf>
    <xf numFmtId="183" fontId="3" fillId="0" borderId="83" xfId="1" applyNumberFormat="1" applyFont="1" applyFill="1" applyBorder="1" applyAlignment="1">
      <alignment vertical="center"/>
    </xf>
    <xf numFmtId="38" fontId="3" fillId="0" borderId="84" xfId="1" applyFont="1" applyFill="1" applyBorder="1" applyAlignment="1">
      <alignment horizontal="right" vertical="center"/>
    </xf>
    <xf numFmtId="38" fontId="3" fillId="0" borderId="85" xfId="1" applyFont="1" applyFill="1" applyBorder="1" applyAlignment="1">
      <alignment horizontal="center" vertical="center"/>
    </xf>
    <xf numFmtId="38" fontId="3" fillId="0" borderId="86" xfId="1" applyFont="1" applyFill="1" applyBorder="1" applyAlignment="1">
      <alignment horizontal="center" vertical="center"/>
    </xf>
    <xf numFmtId="38" fontId="3" fillId="0" borderId="34" xfId="1" applyFont="1" applyFill="1" applyBorder="1" applyAlignment="1">
      <alignment horizontal="center" vertical="center"/>
    </xf>
    <xf numFmtId="183" fontId="3" fillId="0" borderId="87" xfId="1" applyNumberFormat="1" applyFont="1" applyFill="1" applyBorder="1" applyAlignment="1">
      <alignment vertical="center"/>
    </xf>
    <xf numFmtId="180" fontId="3" fillId="0" borderId="78" xfId="1" applyNumberFormat="1" applyFont="1" applyFill="1" applyBorder="1" applyAlignment="1">
      <alignment vertical="center"/>
    </xf>
    <xf numFmtId="180" fontId="3" fillId="0" borderId="5" xfId="1" applyNumberFormat="1" applyFont="1" applyFill="1" applyBorder="1" applyAlignment="1">
      <alignment vertical="center"/>
    </xf>
    <xf numFmtId="38" fontId="3" fillId="0" borderId="79" xfId="1" applyFont="1" applyFill="1" applyBorder="1" applyAlignment="1">
      <alignment vertical="center"/>
    </xf>
    <xf numFmtId="38" fontId="3" fillId="0" borderId="7" xfId="1" applyFont="1" applyFill="1" applyBorder="1" applyAlignment="1"/>
    <xf numFmtId="38" fontId="3" fillId="0" borderId="0" xfId="1" applyFont="1" applyFill="1" applyBorder="1" applyAlignment="1"/>
    <xf numFmtId="38" fontId="3" fillId="0" borderId="0" xfId="1" applyFont="1" applyFill="1" applyBorder="1" applyAlignment="1">
      <alignment vertical="center" wrapText="1"/>
    </xf>
    <xf numFmtId="38" fontId="3" fillId="0" borderId="14" xfId="1" applyFont="1" applyFill="1" applyBorder="1" applyAlignment="1">
      <alignment horizontal="center" vertical="center" wrapText="1"/>
    </xf>
    <xf numFmtId="38" fontId="3" fillId="0" borderId="15" xfId="1" applyFont="1" applyFill="1" applyBorder="1" applyAlignment="1">
      <alignment horizontal="center" vertical="center" wrapText="1"/>
    </xf>
    <xf numFmtId="0" fontId="3" fillId="0" borderId="18" xfId="0" applyFont="1" applyFill="1" applyBorder="1" applyAlignment="1">
      <alignment horizontal="center" vertical="center" wrapText="1"/>
    </xf>
    <xf numFmtId="182" fontId="3" fillId="0" borderId="23" xfId="2" applyNumberFormat="1" applyFont="1" applyFill="1" applyBorder="1" applyAlignment="1">
      <alignment horizontal="right" vertical="center"/>
    </xf>
    <xf numFmtId="182" fontId="3" fillId="0" borderId="28" xfId="2" applyNumberFormat="1" applyFont="1" applyFill="1" applyBorder="1" applyAlignment="1">
      <alignment horizontal="right" vertical="center"/>
    </xf>
    <xf numFmtId="182" fontId="3" fillId="0" borderId="32" xfId="1" applyNumberFormat="1" applyFont="1" applyFill="1" applyBorder="1" applyAlignment="1" applyProtection="1">
      <alignment horizontal="right" vertical="center"/>
      <protection locked="0"/>
    </xf>
    <xf numFmtId="182" fontId="3" fillId="0" borderId="5" xfId="1" applyNumberFormat="1" applyFont="1" applyFill="1" applyBorder="1" applyAlignment="1" applyProtection="1">
      <alignment horizontal="right" vertical="center"/>
      <protection locked="0"/>
    </xf>
    <xf numFmtId="182" fontId="3" fillId="0" borderId="25" xfId="1" applyNumberFormat="1" applyFont="1" applyFill="1" applyBorder="1" applyAlignment="1" applyProtection="1">
      <alignment vertical="center"/>
      <protection locked="0"/>
    </xf>
    <xf numFmtId="182" fontId="3" fillId="0" borderId="26" xfId="2" applyNumberFormat="1" applyFont="1" applyFill="1" applyBorder="1" applyAlignment="1">
      <alignment horizontal="right" vertical="center"/>
    </xf>
    <xf numFmtId="182" fontId="3" fillId="0" borderId="32" xfId="2" applyNumberFormat="1" applyFont="1" applyFill="1" applyBorder="1" applyAlignment="1">
      <alignment horizontal="right" vertical="center"/>
    </xf>
    <xf numFmtId="182" fontId="3" fillId="0" borderId="2" xfId="1" applyNumberFormat="1" applyFont="1" applyFill="1" applyBorder="1" applyAlignment="1" applyProtection="1">
      <alignment horizontal="right" vertical="center"/>
      <protection locked="0"/>
    </xf>
    <xf numFmtId="182" fontId="3" fillId="0" borderId="26" xfId="2" applyNumberFormat="1" applyFont="1" applyFill="1" applyBorder="1" applyAlignment="1">
      <alignment vertical="center"/>
    </xf>
    <xf numFmtId="182" fontId="3" fillId="0" borderId="32" xfId="2" applyNumberFormat="1" applyFont="1" applyFill="1" applyBorder="1" applyAlignment="1">
      <alignment horizontal="center" vertical="center"/>
    </xf>
    <xf numFmtId="182" fontId="3" fillId="0" borderId="82" xfId="2" applyNumberFormat="1" applyFont="1" applyFill="1" applyBorder="1" applyAlignment="1">
      <alignment horizontal="right" vertical="center"/>
    </xf>
    <xf numFmtId="182" fontId="3" fillId="0" borderId="32" xfId="1" applyNumberFormat="1" applyFont="1" applyFill="1" applyBorder="1" applyAlignment="1" applyProtection="1">
      <alignment horizontal="center" vertical="center"/>
      <protection locked="0"/>
    </xf>
    <xf numFmtId="182" fontId="3" fillId="0" borderId="2" xfId="1" applyNumberFormat="1" applyFont="1" applyFill="1" applyBorder="1" applyAlignment="1" applyProtection="1">
      <alignment horizontal="center" vertical="center"/>
      <protection locked="0"/>
    </xf>
    <xf numFmtId="182" fontId="3" fillId="0" borderId="14" xfId="1" applyNumberFormat="1" applyFont="1" applyFill="1" applyBorder="1" applyAlignment="1" applyProtection="1">
      <alignment vertical="center"/>
      <protection locked="0"/>
    </xf>
    <xf numFmtId="182" fontId="3" fillId="0" borderId="15" xfId="1" applyNumberFormat="1" applyFont="1" applyFill="1" applyBorder="1" applyAlignment="1" applyProtection="1">
      <alignment horizontal="center" vertical="center"/>
      <protection locked="0"/>
    </xf>
    <xf numFmtId="182" fontId="3" fillId="0" borderId="63" xfId="1" applyNumberFormat="1" applyFont="1" applyFill="1" applyBorder="1" applyAlignment="1" applyProtection="1">
      <alignment horizontal="center" vertical="center"/>
      <protection locked="0"/>
    </xf>
    <xf numFmtId="182" fontId="3" fillId="0" borderId="1" xfId="1" applyNumberFormat="1" applyFont="1" applyFill="1" applyBorder="1" applyAlignment="1" applyProtection="1">
      <alignment vertical="center"/>
      <protection locked="0"/>
    </xf>
    <xf numFmtId="182" fontId="3" fillId="0" borderId="21" xfId="1" applyNumberFormat="1" applyFont="1" applyFill="1" applyBorder="1" applyAlignment="1" applyProtection="1">
      <alignment vertical="center"/>
      <protection hidden="1"/>
    </xf>
    <xf numFmtId="182" fontId="3" fillId="0" borderId="28" xfId="1" applyNumberFormat="1" applyFont="1" applyFill="1" applyBorder="1" applyAlignment="1" applyProtection="1">
      <alignment vertical="center"/>
      <protection hidden="1"/>
    </xf>
    <xf numFmtId="182" fontId="3" fillId="0" borderId="42" xfId="1" applyNumberFormat="1" applyFont="1" applyFill="1" applyBorder="1" applyAlignment="1" applyProtection="1">
      <alignment vertical="center"/>
      <protection hidden="1"/>
    </xf>
    <xf numFmtId="182" fontId="3" fillId="0" borderId="6" xfId="1" applyNumberFormat="1" applyFont="1" applyFill="1" applyBorder="1" applyAlignment="1" applyProtection="1">
      <alignment vertical="center"/>
      <protection hidden="1"/>
    </xf>
    <xf numFmtId="38" fontId="3" fillId="0" borderId="32" xfId="1" applyFont="1" applyFill="1" applyBorder="1" applyAlignment="1">
      <alignment horizontal="center" vertical="center"/>
    </xf>
    <xf numFmtId="38" fontId="3" fillId="0" borderId="27" xfId="1" applyFont="1" applyFill="1" applyBorder="1" applyAlignment="1">
      <alignment horizontal="center" vertical="center"/>
    </xf>
    <xf numFmtId="191" fontId="3" fillId="0" borderId="0" xfId="1" applyNumberFormat="1" applyFont="1" applyFill="1" applyAlignment="1">
      <alignment vertical="center"/>
    </xf>
    <xf numFmtId="38" fontId="3" fillId="0" borderId="43" xfId="1" applyFont="1" applyFill="1" applyBorder="1" applyAlignment="1">
      <alignment horizontal="left" vertical="center"/>
    </xf>
    <xf numFmtId="0" fontId="1" fillId="0" borderId="0" xfId="0" applyFont="1"/>
    <xf numFmtId="177" fontId="3" fillId="0" borderId="0" xfId="1" applyNumberFormat="1" applyFont="1" applyFill="1" applyAlignment="1">
      <alignment vertical="center"/>
    </xf>
    <xf numFmtId="38" fontId="3" fillId="0" borderId="4" xfId="1" applyFont="1" applyFill="1" applyBorder="1" applyAlignment="1">
      <alignment horizontal="distributed"/>
    </xf>
    <xf numFmtId="178" fontId="3" fillId="0" borderId="2" xfId="1" applyNumberFormat="1" applyFont="1" applyFill="1" applyBorder="1" applyAlignment="1">
      <alignment horizontal="right" vertical="center"/>
    </xf>
    <xf numFmtId="178" fontId="3" fillId="0" borderId="88" xfId="1" applyNumberFormat="1" applyFont="1" applyFill="1" applyBorder="1" applyAlignment="1">
      <alignment vertical="center"/>
    </xf>
    <xf numFmtId="178" fontId="3" fillId="0" borderId="89" xfId="1" applyNumberFormat="1" applyFont="1" applyFill="1" applyBorder="1" applyAlignment="1">
      <alignment vertical="center"/>
    </xf>
    <xf numFmtId="178" fontId="3" fillId="0" borderId="51" xfId="1" applyNumberFormat="1" applyFont="1" applyFill="1" applyBorder="1" applyAlignment="1">
      <alignment horizontal="right" vertical="center"/>
    </xf>
    <xf numFmtId="178" fontId="3" fillId="0" borderId="5" xfId="1" applyNumberFormat="1" applyFont="1" applyFill="1" applyBorder="1" applyAlignment="1">
      <alignment horizontal="right" vertical="center"/>
    </xf>
    <xf numFmtId="38" fontId="3" fillId="0" borderId="2" xfId="1" applyFont="1" applyFill="1" applyBorder="1" applyAlignment="1">
      <alignment horizontal="center"/>
    </xf>
    <xf numFmtId="38" fontId="3" fillId="0" borderId="1" xfId="1" applyFont="1" applyFill="1" applyBorder="1" applyAlignment="1">
      <alignment horizontal="center"/>
    </xf>
    <xf numFmtId="191" fontId="3" fillId="0" borderId="0" xfId="1" applyNumberFormat="1" applyFont="1" applyFill="1"/>
    <xf numFmtId="38" fontId="9" fillId="0" borderId="0" xfId="1" applyFont="1" applyFill="1" applyBorder="1" applyAlignment="1">
      <alignment horizontal="left" vertical="center"/>
    </xf>
    <xf numFmtId="0" fontId="3" fillId="0" borderId="0" xfId="0" applyFont="1" applyFill="1" applyBorder="1" applyAlignment="1">
      <alignment horizontal="left" vertical="center"/>
    </xf>
    <xf numFmtId="38" fontId="3" fillId="0" borderId="14" xfId="1" applyFont="1" applyFill="1" applyBorder="1" applyAlignment="1">
      <alignment horizontal="center" wrapText="1"/>
    </xf>
    <xf numFmtId="38" fontId="3" fillId="0" borderId="18" xfId="1" applyFont="1" applyFill="1" applyBorder="1" applyAlignment="1">
      <alignment horizontal="center" wrapText="1"/>
    </xf>
    <xf numFmtId="38" fontId="3" fillId="0" borderId="63" xfId="1" applyFont="1" applyFill="1" applyBorder="1" applyAlignment="1">
      <alignment horizontal="center" wrapText="1"/>
    </xf>
    <xf numFmtId="182" fontId="3" fillId="0" borderId="26" xfId="1" applyNumberFormat="1" applyFont="1" applyFill="1" applyBorder="1" applyAlignment="1">
      <alignment vertical="center"/>
    </xf>
    <xf numFmtId="182" fontId="3" fillId="0" borderId="1" xfId="1" applyNumberFormat="1" applyFont="1" applyFill="1" applyBorder="1" applyAlignment="1">
      <alignment vertical="center"/>
    </xf>
    <xf numFmtId="182" fontId="3" fillId="0" borderId="2" xfId="1" applyNumberFormat="1" applyFont="1" applyFill="1" applyBorder="1" applyAlignment="1">
      <alignment horizontal="center" vertical="center"/>
    </xf>
    <xf numFmtId="182" fontId="3" fillId="0" borderId="0" xfId="1" applyNumberFormat="1" applyFont="1" applyFill="1" applyBorder="1"/>
    <xf numFmtId="182" fontId="3" fillId="0" borderId="2" xfId="1" applyNumberFormat="1" applyFont="1" applyFill="1" applyBorder="1" applyAlignment="1">
      <alignment vertical="center"/>
    </xf>
    <xf numFmtId="182" fontId="3" fillId="0" borderId="1" xfId="1" applyNumberFormat="1" applyFont="1" applyFill="1" applyBorder="1" applyAlignment="1">
      <alignment horizontal="center" vertical="center"/>
    </xf>
    <xf numFmtId="182" fontId="3" fillId="0" borderId="0" xfId="1" applyNumberFormat="1" applyFont="1" applyFill="1" applyBorder="1" applyAlignment="1">
      <alignment horizontal="right"/>
    </xf>
    <xf numFmtId="38" fontId="3" fillId="2" borderId="63" xfId="1" applyFont="1" applyFill="1" applyBorder="1" applyAlignment="1">
      <alignment horizontal="center" vertical="center"/>
    </xf>
    <xf numFmtId="38" fontId="3" fillId="2" borderId="18" xfId="1" applyFont="1" applyFill="1" applyBorder="1" applyAlignment="1">
      <alignment horizontal="center" vertical="center"/>
    </xf>
    <xf numFmtId="38" fontId="3" fillId="2" borderId="41" xfId="1" applyFont="1" applyFill="1" applyBorder="1" applyAlignment="1">
      <alignment horizontal="distributed" vertical="center"/>
    </xf>
    <xf numFmtId="38" fontId="3" fillId="2" borderId="3" xfId="1" applyFont="1" applyFill="1" applyBorder="1" applyAlignment="1">
      <alignment horizontal="distributed" vertical="center"/>
    </xf>
    <xf numFmtId="38" fontId="3" fillId="2" borderId="49" xfId="1" applyFont="1" applyFill="1" applyBorder="1" applyAlignment="1">
      <alignment horizontal="distributed" vertical="center"/>
    </xf>
    <xf numFmtId="38" fontId="3" fillId="0" borderId="12" xfId="1" applyFont="1" applyFill="1" applyBorder="1" applyAlignment="1">
      <alignment vertical="center"/>
    </xf>
    <xf numFmtId="38" fontId="3" fillId="2" borderId="97" xfId="1" applyFont="1" applyFill="1" applyBorder="1"/>
    <xf numFmtId="38" fontId="3" fillId="2" borderId="61" xfId="1" applyFont="1" applyFill="1" applyBorder="1" applyAlignment="1">
      <alignment horizontal="distributed" vertical="center"/>
    </xf>
    <xf numFmtId="0" fontId="19" fillId="0" borderId="0" xfId="3" applyFont="1" applyFill="1" applyAlignment="1">
      <alignment horizontal="left"/>
    </xf>
    <xf numFmtId="0" fontId="3" fillId="0" borderId="0" xfId="3" applyFont="1" applyFill="1" applyAlignment="1">
      <alignment horizontal="right"/>
    </xf>
    <xf numFmtId="184" fontId="9" fillId="0" borderId="102" xfId="3" applyNumberFormat="1" applyFont="1" applyFill="1" applyBorder="1"/>
    <xf numFmtId="176" fontId="9" fillId="0" borderId="103" xfId="3" applyNumberFormat="1" applyFont="1" applyFill="1" applyBorder="1"/>
    <xf numFmtId="184" fontId="9" fillId="0" borderId="25" xfId="3" applyNumberFormat="1" applyFont="1" applyFill="1" applyBorder="1"/>
    <xf numFmtId="176" fontId="9" fillId="0" borderId="106" xfId="3" applyNumberFormat="1" applyFont="1" applyFill="1" applyBorder="1"/>
    <xf numFmtId="184" fontId="9" fillId="0" borderId="1" xfId="3" applyNumberFormat="1" applyFont="1" applyFill="1" applyBorder="1"/>
    <xf numFmtId="176" fontId="9" fillId="0" borderId="104" xfId="3" applyNumberFormat="1" applyFont="1" applyFill="1" applyBorder="1" applyAlignment="1">
      <alignment horizontal="right"/>
    </xf>
    <xf numFmtId="184" fontId="9" fillId="0" borderId="18" xfId="3" applyNumberFormat="1" applyFont="1" applyFill="1" applyBorder="1"/>
    <xf numFmtId="176" fontId="9" fillId="0" borderId="105" xfId="3" applyNumberFormat="1" applyFont="1" applyFill="1" applyBorder="1"/>
    <xf numFmtId="176" fontId="9" fillId="0" borderId="106" xfId="3" applyNumberFormat="1" applyFont="1" applyFill="1" applyBorder="1" applyAlignment="1">
      <alignment horizontal="right"/>
    </xf>
    <xf numFmtId="176" fontId="9" fillId="0" borderId="104" xfId="3" applyNumberFormat="1" applyFont="1" applyFill="1" applyBorder="1"/>
    <xf numFmtId="184" fontId="9" fillId="0" borderId="1" xfId="3" applyNumberFormat="1" applyFont="1" applyFill="1" applyBorder="1" applyAlignment="1"/>
    <xf numFmtId="176" fontId="20" fillId="0" borderId="104" xfId="3" applyNumberFormat="1" applyFont="1" applyFill="1" applyBorder="1" applyAlignment="1">
      <alignment vertical="center" wrapText="1"/>
    </xf>
    <xf numFmtId="176" fontId="9" fillId="0" borderId="104" xfId="3" applyNumberFormat="1" applyFont="1" applyFill="1" applyBorder="1" applyAlignment="1">
      <alignment wrapText="1"/>
    </xf>
    <xf numFmtId="184" fontId="9" fillId="0" borderId="113" xfId="3" applyNumberFormat="1" applyFont="1" applyFill="1" applyBorder="1"/>
    <xf numFmtId="176" fontId="9" fillId="0" borderId="114" xfId="3" applyNumberFormat="1" applyFont="1" applyFill="1" applyBorder="1"/>
    <xf numFmtId="0" fontId="19" fillId="0" borderId="0" xfId="3" applyFont="1" applyFill="1"/>
    <xf numFmtId="0" fontId="9" fillId="0" borderId="0" xfId="4" applyFont="1" applyFill="1" applyBorder="1" applyAlignment="1">
      <alignment horizontal="left" wrapText="1"/>
    </xf>
    <xf numFmtId="184" fontId="9" fillId="0" borderId="107" xfId="3" applyNumberFormat="1" applyFont="1" applyFill="1" applyBorder="1"/>
    <xf numFmtId="176" fontId="9" fillId="0" borderId="108" xfId="3" applyNumberFormat="1" applyFont="1" applyFill="1" applyBorder="1"/>
    <xf numFmtId="0" fontId="3" fillId="3" borderId="0" xfId="3" applyFont="1" applyFill="1"/>
    <xf numFmtId="184" fontId="9" fillId="3" borderId="1" xfId="3" applyNumberFormat="1" applyFont="1" applyFill="1" applyBorder="1"/>
    <xf numFmtId="176" fontId="9" fillId="3" borderId="104" xfId="3" applyNumberFormat="1" applyFont="1" applyFill="1" applyBorder="1"/>
    <xf numFmtId="184" fontId="9" fillId="3" borderId="25" xfId="3" applyNumberFormat="1" applyFont="1" applyFill="1" applyBorder="1"/>
    <xf numFmtId="176" fontId="9" fillId="3" borderId="106" xfId="3" applyNumberFormat="1" applyFont="1" applyFill="1" applyBorder="1"/>
    <xf numFmtId="184" fontId="9" fillId="3" borderId="1" xfId="3" applyNumberFormat="1" applyFont="1" applyFill="1" applyBorder="1" applyAlignment="1">
      <alignment horizontal="right"/>
    </xf>
    <xf numFmtId="176" fontId="9" fillId="3" borderId="104" xfId="3" applyNumberFormat="1" applyFont="1" applyFill="1" applyBorder="1" applyAlignment="1">
      <alignment horizontal="right"/>
    </xf>
    <xf numFmtId="184" fontId="9" fillId="0" borderId="1" xfId="3" applyNumberFormat="1" applyFont="1" applyFill="1" applyBorder="1" applyAlignment="1">
      <alignment horizontal="center"/>
    </xf>
    <xf numFmtId="176" fontId="9" fillId="0" borderId="104" xfId="3" applyNumberFormat="1" applyFont="1" applyFill="1" applyBorder="1" applyAlignment="1">
      <alignment horizontal="center"/>
    </xf>
    <xf numFmtId="184" fontId="9" fillId="0" borderId="109" xfId="3" applyNumberFormat="1" applyFont="1" applyFill="1" applyBorder="1"/>
    <xf numFmtId="176" fontId="9" fillId="0" borderId="110" xfId="3" applyNumberFormat="1" applyFont="1" applyFill="1" applyBorder="1"/>
    <xf numFmtId="0" fontId="3" fillId="0" borderId="0" xfId="3" applyFont="1" applyFill="1" applyAlignment="1">
      <alignment horizontal="left" vertical="top" wrapText="1"/>
    </xf>
    <xf numFmtId="184" fontId="9" fillId="0" borderId="111" xfId="4" applyNumberFormat="1" applyFont="1" applyFill="1" applyBorder="1"/>
    <xf numFmtId="176" fontId="9" fillId="0" borderId="112" xfId="4" applyNumberFormat="1" applyFont="1" applyFill="1" applyBorder="1"/>
    <xf numFmtId="184" fontId="9" fillId="0" borderId="113" xfId="4" applyNumberFormat="1" applyFont="1" applyFill="1" applyBorder="1"/>
    <xf numFmtId="176" fontId="9" fillId="0" borderId="114" xfId="4" applyNumberFormat="1" applyFont="1" applyFill="1" applyBorder="1"/>
    <xf numFmtId="0" fontId="3" fillId="0" borderId="0" xfId="5" applyFont="1" applyFill="1" applyAlignment="1">
      <alignment horizontal="left"/>
    </xf>
    <xf numFmtId="184" fontId="9" fillId="0" borderId="102" xfId="4" applyNumberFormat="1" applyFont="1" applyFill="1" applyBorder="1"/>
    <xf numFmtId="176" fontId="9" fillId="0" borderId="103" xfId="4" applyNumberFormat="1" applyFont="1" applyFill="1" applyBorder="1"/>
    <xf numFmtId="184" fontId="9" fillId="0" borderId="1" xfId="4" applyNumberFormat="1" applyFont="1" applyFill="1" applyBorder="1"/>
    <xf numFmtId="176" fontId="9" fillId="0" borderId="104" xfId="4" applyNumberFormat="1" applyFont="1" applyFill="1" applyBorder="1"/>
    <xf numFmtId="0" fontId="1" fillId="0" borderId="0" xfId="4" applyFont="1" applyFill="1"/>
    <xf numFmtId="184" fontId="1" fillId="0" borderId="0" xfId="4" applyNumberFormat="1" applyFont="1" applyFill="1"/>
    <xf numFmtId="176" fontId="1" fillId="0" borderId="0" xfId="4" applyNumberFormat="1" applyFont="1" applyFill="1"/>
    <xf numFmtId="184" fontId="3" fillId="0" borderId="0" xfId="4" applyNumberFormat="1" applyFont="1" applyFill="1"/>
    <xf numFmtId="176" fontId="3" fillId="0" borderId="0" xfId="4" applyNumberFormat="1" applyFont="1" applyFill="1"/>
    <xf numFmtId="0" fontId="1" fillId="0" borderId="0" xfId="3" applyFont="1" applyFill="1"/>
    <xf numFmtId="184" fontId="9" fillId="0" borderId="107" xfId="4" applyNumberFormat="1" applyFont="1" applyFill="1" applyBorder="1"/>
    <xf numFmtId="176" fontId="9" fillId="0" borderId="108" xfId="4" applyNumberFormat="1" applyFont="1" applyFill="1" applyBorder="1"/>
    <xf numFmtId="184" fontId="9" fillId="0" borderId="111" xfId="3" applyNumberFormat="1" applyFont="1" applyFill="1" applyBorder="1" applyAlignment="1"/>
    <xf numFmtId="176" fontId="9" fillId="0" borderId="112" xfId="3" applyNumberFormat="1" applyFont="1" applyFill="1" applyBorder="1" applyAlignment="1"/>
    <xf numFmtId="184" fontId="9" fillId="0" borderId="25" xfId="3" applyNumberFormat="1" applyFont="1" applyFill="1" applyBorder="1" applyAlignment="1"/>
    <xf numFmtId="176" fontId="9" fillId="0" borderId="106" xfId="3" applyNumberFormat="1" applyFont="1" applyFill="1" applyBorder="1" applyAlignment="1"/>
    <xf numFmtId="184" fontId="9" fillId="0" borderId="107" xfId="3" applyNumberFormat="1" applyFont="1" applyFill="1" applyBorder="1" applyAlignment="1"/>
    <xf numFmtId="176" fontId="9" fillId="0" borderId="108" xfId="3" applyNumberFormat="1" applyFont="1" applyFill="1" applyBorder="1" applyAlignment="1"/>
    <xf numFmtId="184" fontId="9" fillId="0" borderId="109" xfId="4" applyNumberFormat="1" applyFont="1" applyFill="1" applyBorder="1"/>
    <xf numFmtId="176" fontId="9" fillId="0" borderId="110" xfId="4" applyNumberFormat="1" applyFont="1" applyFill="1" applyBorder="1"/>
    <xf numFmtId="184" fontId="9" fillId="0" borderId="102" xfId="5" applyNumberFormat="1" applyFont="1" applyFill="1" applyBorder="1" applyAlignment="1"/>
    <xf numFmtId="176" fontId="9" fillId="0" borderId="103" xfId="5" applyNumberFormat="1" applyFont="1" applyFill="1" applyBorder="1" applyAlignment="1"/>
    <xf numFmtId="184" fontId="9" fillId="0" borderId="18" xfId="5" applyNumberFormat="1" applyFont="1" applyFill="1" applyBorder="1" applyAlignment="1"/>
    <xf numFmtId="176" fontId="9" fillId="0" borderId="105" xfId="5" applyNumberFormat="1" applyFont="1" applyFill="1" applyBorder="1" applyAlignment="1"/>
    <xf numFmtId="184" fontId="9" fillId="0" borderId="25" xfId="3" applyNumberFormat="1" applyFont="1" applyFill="1" applyBorder="1" applyAlignment="1">
      <alignment shrinkToFit="1"/>
    </xf>
    <xf numFmtId="176" fontId="9" fillId="0" borderId="104" xfId="3" applyNumberFormat="1" applyFont="1" applyFill="1" applyBorder="1" applyAlignment="1"/>
    <xf numFmtId="184" fontId="9" fillId="0" borderId="1" xfId="5" applyNumberFormat="1" applyFont="1" applyFill="1" applyBorder="1" applyAlignment="1"/>
    <xf numFmtId="176" fontId="9" fillId="0" borderId="104" xfId="5" applyNumberFormat="1" applyFont="1" applyFill="1" applyBorder="1" applyAlignment="1"/>
    <xf numFmtId="184" fontId="9" fillId="0" borderId="38" xfId="3" applyNumberFormat="1" applyFont="1" applyFill="1" applyBorder="1" applyAlignment="1"/>
    <xf numFmtId="176" fontId="9" fillId="0" borderId="115" xfId="3" applyNumberFormat="1" applyFont="1" applyFill="1" applyBorder="1" applyAlignment="1"/>
    <xf numFmtId="184" fontId="9" fillId="0" borderId="107" xfId="3" applyNumberFormat="1" applyFont="1" applyFill="1" applyBorder="1" applyAlignment="1">
      <alignment shrinkToFit="1"/>
    </xf>
    <xf numFmtId="184" fontId="9" fillId="0" borderId="162" xfId="3" applyNumberFormat="1" applyFont="1" applyFill="1" applyBorder="1" applyAlignment="1"/>
    <xf numFmtId="176" fontId="9" fillId="0" borderId="163" xfId="3" applyNumberFormat="1" applyFont="1" applyFill="1" applyBorder="1" applyAlignment="1"/>
    <xf numFmtId="184" fontId="9" fillId="0" borderId="113" xfId="3" applyNumberFormat="1" applyFont="1" applyFill="1" applyBorder="1" applyAlignment="1"/>
    <xf numFmtId="176" fontId="9" fillId="0" borderId="114" xfId="3" applyNumberFormat="1" applyFont="1" applyFill="1" applyBorder="1" applyAlignment="1"/>
    <xf numFmtId="0" fontId="9" fillId="0" borderId="0" xfId="5" applyFont="1" applyFill="1" applyBorder="1" applyAlignment="1">
      <alignment horizontal="left" wrapText="1"/>
    </xf>
    <xf numFmtId="184" fontId="9" fillId="0" borderId="0" xfId="3" applyNumberFormat="1" applyFont="1" applyFill="1" applyBorder="1"/>
    <xf numFmtId="176" fontId="9" fillId="0" borderId="0" xfId="3" applyNumberFormat="1" applyFont="1" applyFill="1" applyBorder="1"/>
    <xf numFmtId="0" fontId="3" fillId="0" borderId="0" xfId="0" applyFont="1" applyFill="1" applyAlignment="1">
      <alignment horizontal="right"/>
    </xf>
    <xf numFmtId="0" fontId="19" fillId="0" borderId="0" xfId="0" applyFont="1" applyFill="1" applyAlignment="1">
      <alignment horizontal="left"/>
    </xf>
    <xf numFmtId="184" fontId="9" fillId="0" borderId="102" xfId="0" applyNumberFormat="1" applyFont="1" applyFill="1" applyBorder="1"/>
    <xf numFmtId="176" fontId="9" fillId="0" borderId="103" xfId="0" applyNumberFormat="1" applyFont="1" applyFill="1" applyBorder="1"/>
    <xf numFmtId="184" fontId="9" fillId="0" borderId="18" xfId="0" applyNumberFormat="1" applyFont="1" applyFill="1" applyBorder="1"/>
    <xf numFmtId="176" fontId="9" fillId="0" borderId="105" xfId="0" applyNumberFormat="1" applyFont="1" applyFill="1" applyBorder="1"/>
    <xf numFmtId="184" fontId="9" fillId="0" borderId="25" xfId="0" applyNumberFormat="1" applyFont="1" applyFill="1" applyBorder="1"/>
    <xf numFmtId="176" fontId="9" fillId="0" borderId="106" xfId="0" applyNumberFormat="1" applyFont="1" applyFill="1" applyBorder="1"/>
    <xf numFmtId="184" fontId="9" fillId="0" borderId="1" xfId="0" applyNumberFormat="1" applyFont="1" applyFill="1" applyBorder="1"/>
    <xf numFmtId="176" fontId="9" fillId="0" borderId="104" xfId="0" applyNumberFormat="1" applyFont="1" applyFill="1" applyBorder="1"/>
    <xf numFmtId="184" fontId="9" fillId="0" borderId="107" xfId="0" applyNumberFormat="1" applyFont="1" applyFill="1" applyBorder="1"/>
    <xf numFmtId="176" fontId="9" fillId="0" borderId="108" xfId="0" applyNumberFormat="1" applyFont="1" applyFill="1" applyBorder="1"/>
    <xf numFmtId="0" fontId="19" fillId="0" borderId="0" xfId="0" applyFont="1" applyFill="1"/>
    <xf numFmtId="184" fontId="9" fillId="0" borderId="111" xfId="0" applyNumberFormat="1" applyFont="1" applyFill="1" applyBorder="1"/>
    <xf numFmtId="176" fontId="9" fillId="0" borderId="112" xfId="0" applyNumberFormat="1" applyFont="1" applyFill="1" applyBorder="1"/>
    <xf numFmtId="0" fontId="14" fillId="0" borderId="116" xfId="0" applyFont="1" applyFill="1" applyBorder="1" applyAlignment="1">
      <alignment horizontal="left"/>
    </xf>
    <xf numFmtId="0" fontId="14" fillId="0" borderId="117" xfId="0" applyFont="1" applyFill="1" applyBorder="1" applyAlignment="1">
      <alignment horizontal="left"/>
    </xf>
    <xf numFmtId="0" fontId="14" fillId="0" borderId="118" xfId="0" applyFont="1" applyFill="1" applyBorder="1" applyAlignment="1">
      <alignment horizontal="left"/>
    </xf>
    <xf numFmtId="0" fontId="3" fillId="0" borderId="0" xfId="0" applyFont="1" applyFill="1" applyAlignment="1">
      <alignment horizontal="center"/>
    </xf>
    <xf numFmtId="0" fontId="3" fillId="0" borderId="0" xfId="0" applyFont="1" applyFill="1" applyBorder="1"/>
    <xf numFmtId="0" fontId="14" fillId="0" borderId="155" xfId="0" applyFont="1" applyFill="1" applyBorder="1" applyAlignment="1">
      <alignment horizontal="left"/>
    </xf>
    <xf numFmtId="177" fontId="3" fillId="0" borderId="0" xfId="0" applyNumberFormat="1" applyFont="1" applyFill="1"/>
    <xf numFmtId="0" fontId="3" fillId="0" borderId="7" xfId="0" applyFont="1" applyFill="1" applyBorder="1" applyAlignment="1">
      <alignment horizontal="left"/>
    </xf>
    <xf numFmtId="184" fontId="9" fillId="0" borderId="7" xfId="0" applyNumberFormat="1" applyFont="1" applyFill="1" applyBorder="1"/>
    <xf numFmtId="176" fontId="9" fillId="0" borderId="7" xfId="5" applyNumberFormat="1" applyFont="1" applyFill="1" applyBorder="1"/>
    <xf numFmtId="0" fontId="3" fillId="0" borderId="10" xfId="0" applyFont="1" applyFill="1" applyBorder="1" applyAlignment="1">
      <alignment horizontal="left"/>
    </xf>
    <xf numFmtId="184" fontId="9" fillId="0" borderId="10" xfId="0" applyNumberFormat="1" applyFont="1" applyFill="1" applyBorder="1"/>
    <xf numFmtId="176" fontId="9" fillId="0" borderId="10" xfId="5" applyNumberFormat="1" applyFont="1" applyFill="1" applyBorder="1" applyAlignment="1">
      <alignment horizontal="right"/>
    </xf>
    <xf numFmtId="176" fontId="9" fillId="0" borderId="10" xfId="5" applyNumberFormat="1" applyFont="1" applyFill="1" applyBorder="1"/>
    <xf numFmtId="0" fontId="3" fillId="0" borderId="0" xfId="0" applyFont="1" applyFill="1" applyBorder="1" applyAlignment="1">
      <alignment horizontal="left"/>
    </xf>
    <xf numFmtId="177" fontId="9" fillId="0" borderId="0" xfId="0" applyNumberFormat="1" applyFont="1" applyFill="1" applyBorder="1"/>
    <xf numFmtId="176" fontId="9" fillId="0" borderId="0" xfId="5" applyNumberFormat="1" applyFont="1" applyFill="1" applyBorder="1"/>
    <xf numFmtId="177" fontId="9" fillId="0" borderId="0" xfId="0" applyNumberFormat="1" applyFont="1" applyFill="1"/>
    <xf numFmtId="176" fontId="9" fillId="0" borderId="0" xfId="5" applyNumberFormat="1" applyFont="1" applyFill="1"/>
    <xf numFmtId="176" fontId="3" fillId="0" borderId="0" xfId="5" applyNumberFormat="1" applyFont="1" applyFill="1"/>
    <xf numFmtId="0" fontId="9" fillId="0" borderId="0" xfId="0" applyFont="1" applyFill="1"/>
    <xf numFmtId="0" fontId="3" fillId="0" borderId="7" xfId="0" applyFont="1" applyFill="1" applyBorder="1"/>
    <xf numFmtId="0" fontId="9" fillId="0" borderId="0" xfId="0" applyFont="1" applyFill="1" applyBorder="1"/>
    <xf numFmtId="0" fontId="3" fillId="0" borderId="0" xfId="0" applyFont="1" applyFill="1" applyAlignment="1">
      <alignment shrinkToFit="1"/>
    </xf>
    <xf numFmtId="184" fontId="9" fillId="0" borderId="0" xfId="0" applyNumberFormat="1" applyFont="1"/>
    <xf numFmtId="0" fontId="0" fillId="0" borderId="0" xfId="0" applyFont="1" applyFill="1" applyAlignment="1">
      <alignment wrapText="1"/>
    </xf>
    <xf numFmtId="0" fontId="3" fillId="0" borderId="0" xfId="0" applyFont="1" applyFill="1" applyBorder="1" applyAlignment="1"/>
    <xf numFmtId="0" fontId="0" fillId="0" borderId="0" xfId="0" applyFont="1" applyFill="1" applyAlignment="1">
      <alignment vertical="center" wrapText="1"/>
    </xf>
    <xf numFmtId="184" fontId="9" fillId="0" borderId="0" xfId="0" applyNumberFormat="1" applyFont="1" applyFill="1" applyBorder="1" applyAlignment="1">
      <alignment vertical="center" wrapText="1"/>
    </xf>
    <xf numFmtId="0" fontId="3" fillId="0" borderId="0" xfId="0" applyFont="1" applyFill="1" applyAlignment="1">
      <alignment vertical="center"/>
    </xf>
    <xf numFmtId="184" fontId="3" fillId="0" borderId="0" xfId="0" applyNumberFormat="1" applyFont="1" applyFill="1" applyBorder="1" applyAlignment="1">
      <alignment vertical="center" wrapText="1"/>
    </xf>
    <xf numFmtId="0" fontId="0" fillId="0" borderId="0" xfId="0" applyFont="1" applyFill="1" applyAlignment="1">
      <alignment vertical="center"/>
    </xf>
    <xf numFmtId="0" fontId="0" fillId="0" borderId="0" xfId="0" applyFont="1" applyAlignment="1">
      <alignment horizontal="left"/>
    </xf>
    <xf numFmtId="0" fontId="23" fillId="0" borderId="0" xfId="0" applyFont="1" applyAlignment="1">
      <alignment horizontal="distributed"/>
    </xf>
    <xf numFmtId="0" fontId="0" fillId="0" borderId="0" xfId="0" applyFont="1" applyAlignment="1">
      <alignment horizontal="distributed"/>
    </xf>
    <xf numFmtId="183" fontId="3" fillId="0" borderId="69" xfId="1" applyNumberFormat="1" applyFont="1" applyFill="1" applyBorder="1" applyAlignment="1">
      <alignment horizontal="right" vertical="center"/>
    </xf>
    <xf numFmtId="58" fontId="0" fillId="0" borderId="0" xfId="0" applyNumberFormat="1" applyFont="1" applyFill="1" applyAlignment="1">
      <alignment horizontal="right"/>
    </xf>
    <xf numFmtId="0" fontId="0" fillId="0" borderId="0" xfId="0" applyFont="1" applyFill="1" applyAlignment="1">
      <alignment horizontal="right"/>
    </xf>
    <xf numFmtId="0" fontId="22" fillId="0" borderId="0" xfId="0" applyFont="1" applyAlignment="1">
      <alignment horizontal="center"/>
    </xf>
    <xf numFmtId="0" fontId="21" fillId="0" borderId="0" xfId="0" applyFont="1" applyAlignment="1">
      <alignment horizontal="center"/>
    </xf>
    <xf numFmtId="0" fontId="0" fillId="0" borderId="0" xfId="0" applyFont="1" applyAlignment="1">
      <alignment horizontal="left" vertical="top"/>
    </xf>
    <xf numFmtId="0" fontId="23" fillId="0" borderId="0" xfId="0" applyFont="1" applyAlignment="1">
      <alignment horizontal="distributed"/>
    </xf>
    <xf numFmtId="0" fontId="0" fillId="0" borderId="0" xfId="0" applyFont="1" applyAlignment="1">
      <alignment horizontal="left"/>
    </xf>
    <xf numFmtId="0" fontId="7" fillId="0" borderId="0" xfId="0" applyFont="1" applyAlignment="1">
      <alignment horizontal="center"/>
    </xf>
    <xf numFmtId="0" fontId="24" fillId="0" borderId="0" xfId="0" applyFont="1" applyFill="1" applyAlignment="1"/>
    <xf numFmtId="0" fontId="23" fillId="0" borderId="0" xfId="0" applyFont="1" applyFill="1" applyAlignment="1">
      <alignment horizontal="distributed"/>
    </xf>
    <xf numFmtId="0" fontId="9" fillId="0" borderId="0" xfId="0" applyFont="1" applyFill="1" applyAlignment="1">
      <alignment horizontal="left" vertical="top"/>
    </xf>
    <xf numFmtId="0" fontId="3" fillId="0" borderId="0" xfId="0" applyFont="1" applyFill="1" applyAlignment="1">
      <alignment horizontal="left"/>
    </xf>
    <xf numFmtId="0" fontId="3" fillId="0" borderId="0" xfId="0" applyFont="1" applyFill="1" applyAlignment="1">
      <alignment horizontal="left" wrapText="1"/>
    </xf>
    <xf numFmtId="0" fontId="3" fillId="0" borderId="0" xfId="0" applyFont="1" applyFill="1" applyAlignment="1">
      <alignment horizontal="left" vertical="top" wrapText="1"/>
    </xf>
    <xf numFmtId="0" fontId="17" fillId="0" borderId="0" xfId="0" applyFont="1" applyFill="1" applyAlignment="1">
      <alignment horizontal="center"/>
    </xf>
    <xf numFmtId="0" fontId="9" fillId="0" borderId="0" xfId="0" applyFont="1" applyFill="1" applyAlignment="1">
      <alignment horizontal="left" indent="1"/>
    </xf>
    <xf numFmtId="49" fontId="10" fillId="0" borderId="0" xfId="1" applyNumberFormat="1" applyFont="1" applyFill="1" applyAlignment="1">
      <alignment horizontal="left"/>
    </xf>
    <xf numFmtId="38" fontId="3" fillId="0" borderId="0" xfId="1" applyFont="1" applyFill="1" applyAlignment="1">
      <alignment horizontal="left" wrapText="1"/>
    </xf>
    <xf numFmtId="38" fontId="3" fillId="0" borderId="52" xfId="1" applyFont="1" applyFill="1" applyBorder="1" applyAlignment="1">
      <alignment horizontal="center"/>
    </xf>
    <xf numFmtId="38" fontId="3" fillId="0" borderId="124" xfId="1" applyFont="1" applyFill="1" applyBorder="1" applyAlignment="1">
      <alignment horizontal="center"/>
    </xf>
    <xf numFmtId="38" fontId="3" fillId="0" borderId="8" xfId="1" applyFont="1" applyFill="1" applyBorder="1" applyAlignment="1">
      <alignment horizontal="center" vertical="center"/>
    </xf>
    <xf numFmtId="38" fontId="3" fillId="0" borderId="37"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1"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26" xfId="1" applyFont="1" applyFill="1" applyBorder="1" applyAlignment="1">
      <alignment horizontal="center" vertical="center"/>
    </xf>
    <xf numFmtId="38" fontId="3" fillId="0" borderId="10" xfId="1" applyFont="1" applyFill="1" applyBorder="1" applyAlignment="1">
      <alignment horizontal="center" vertical="center"/>
    </xf>
    <xf numFmtId="49" fontId="9" fillId="0" borderId="0" xfId="1" applyNumberFormat="1" applyFont="1" applyFill="1" applyAlignment="1">
      <alignment horizontal="left" vertical="center" wrapText="1"/>
    </xf>
    <xf numFmtId="38" fontId="3" fillId="0" borderId="9" xfId="1" applyFont="1" applyFill="1" applyBorder="1" applyAlignment="1">
      <alignment horizontal="center" vertical="center" wrapText="1"/>
    </xf>
    <xf numFmtId="38" fontId="3" fillId="0" borderId="10" xfId="1" applyFont="1" applyFill="1" applyBorder="1" applyAlignment="1">
      <alignment horizontal="center" vertical="center" wrapText="1"/>
    </xf>
    <xf numFmtId="38" fontId="3" fillId="0" borderId="44" xfId="1" applyFont="1" applyFill="1" applyBorder="1" applyAlignment="1">
      <alignment horizontal="center" vertical="center"/>
    </xf>
    <xf numFmtId="38" fontId="3" fillId="0" borderId="125" xfId="1" applyFont="1" applyFill="1" applyBorder="1" applyAlignment="1">
      <alignment horizontal="center" vertical="center"/>
    </xf>
    <xf numFmtId="38" fontId="3" fillId="0" borderId="66" xfId="1" applyFont="1" applyFill="1" applyBorder="1" applyAlignment="1">
      <alignment horizontal="center" vertical="center"/>
    </xf>
    <xf numFmtId="38" fontId="3" fillId="0" borderId="126" xfId="1" applyFont="1" applyFill="1" applyBorder="1" applyAlignment="1">
      <alignment horizontal="center" vertical="center"/>
    </xf>
    <xf numFmtId="38" fontId="3" fillId="0" borderId="48" xfId="1" applyFont="1" applyFill="1" applyBorder="1" applyAlignment="1">
      <alignment horizontal="left" vertical="center" wrapText="1"/>
    </xf>
    <xf numFmtId="38" fontId="3" fillId="0" borderId="127" xfId="1" applyFont="1" applyFill="1" applyBorder="1" applyAlignment="1">
      <alignment horizontal="left" vertical="center" wrapText="1"/>
    </xf>
    <xf numFmtId="38" fontId="3" fillId="0" borderId="2" xfId="1" applyFont="1" applyFill="1" applyBorder="1" applyAlignment="1">
      <alignment horizontal="left" vertical="center" wrapText="1"/>
    </xf>
    <xf numFmtId="38" fontId="3" fillId="0" borderId="63" xfId="1" applyFont="1" applyFill="1" applyBorder="1" applyAlignment="1">
      <alignment horizontal="left" vertical="center" wrapText="1"/>
    </xf>
    <xf numFmtId="38" fontId="3" fillId="0" borderId="13" xfId="1" applyFont="1" applyFill="1" applyBorder="1" applyAlignment="1">
      <alignment horizontal="center" vertical="center" wrapText="1"/>
    </xf>
    <xf numFmtId="38" fontId="3" fillId="0" borderId="33" xfId="1" applyFont="1" applyFill="1" applyBorder="1" applyAlignment="1">
      <alignment horizontal="center" vertical="center" wrapText="1"/>
    </xf>
    <xf numFmtId="38" fontId="3" fillId="0" borderId="45" xfId="1" applyFont="1" applyFill="1" applyBorder="1" applyAlignment="1">
      <alignment horizontal="center" vertical="center" wrapText="1"/>
    </xf>
    <xf numFmtId="38" fontId="3" fillId="0" borderId="49" xfId="1" applyFont="1" applyFill="1" applyBorder="1" applyAlignment="1">
      <alignment horizontal="center"/>
    </xf>
    <xf numFmtId="38" fontId="3" fillId="0" borderId="101" xfId="1" applyFont="1" applyFill="1" applyBorder="1" applyAlignment="1">
      <alignment horizontal="center"/>
    </xf>
    <xf numFmtId="38" fontId="3" fillId="0" borderId="69" xfId="1" applyFont="1" applyFill="1" applyBorder="1" applyAlignment="1">
      <alignment horizontal="center"/>
    </xf>
    <xf numFmtId="38" fontId="3" fillId="0" borderId="83" xfId="1" applyFont="1" applyFill="1" applyBorder="1" applyAlignment="1">
      <alignment horizontal="left" vertical="center" wrapText="1"/>
    </xf>
    <xf numFmtId="38" fontId="3" fillId="0" borderId="122" xfId="1" applyFont="1" applyFill="1" applyBorder="1" applyAlignment="1">
      <alignment horizontal="left" vertical="center" wrapText="1"/>
    </xf>
    <xf numFmtId="38" fontId="3" fillId="0" borderId="123" xfId="1" applyFont="1" applyFill="1" applyBorder="1" applyAlignment="1">
      <alignment horizontal="left" vertical="center" wrapText="1"/>
    </xf>
    <xf numFmtId="38" fontId="3" fillId="0" borderId="1" xfId="1" applyFont="1" applyFill="1" applyBorder="1" applyAlignment="1">
      <alignment horizontal="center"/>
    </xf>
    <xf numFmtId="38" fontId="3" fillId="0" borderId="9" xfId="1" applyFont="1" applyFill="1" applyBorder="1" applyAlignment="1">
      <alignment horizontal="center"/>
    </xf>
    <xf numFmtId="38" fontId="3" fillId="0" borderId="83" xfId="1" applyFont="1" applyFill="1" applyBorder="1" applyAlignment="1">
      <alignment vertical="center" wrapText="1"/>
    </xf>
    <xf numFmtId="38" fontId="3" fillId="0" borderId="122" xfId="1" applyFont="1" applyFill="1" applyBorder="1" applyAlignment="1">
      <alignment vertical="center" wrapText="1"/>
    </xf>
    <xf numFmtId="38" fontId="3" fillId="0" borderId="123" xfId="1" applyFont="1" applyFill="1" applyBorder="1" applyAlignment="1">
      <alignment vertical="center" wrapText="1"/>
    </xf>
    <xf numFmtId="182" fontId="3" fillId="0" borderId="83" xfId="0" applyNumberFormat="1" applyFont="1" applyFill="1" applyBorder="1" applyAlignment="1">
      <alignment horizontal="center" vertical="center" wrapText="1"/>
    </xf>
    <xf numFmtId="0" fontId="3" fillId="0" borderId="123" xfId="0" applyFont="1" applyFill="1" applyBorder="1" applyAlignment="1">
      <alignment horizontal="center" vertical="center"/>
    </xf>
    <xf numFmtId="38" fontId="3" fillId="0" borderId="0" xfId="1" applyFont="1" applyFill="1" applyAlignment="1">
      <alignment horizontal="left"/>
    </xf>
    <xf numFmtId="38" fontId="3" fillId="0" borderId="7" xfId="1" applyFont="1" applyFill="1" applyBorder="1" applyAlignment="1">
      <alignment horizontal="left"/>
    </xf>
    <xf numFmtId="182" fontId="3" fillId="0" borderId="156" xfId="0" applyNumberFormat="1" applyFont="1" applyFill="1" applyBorder="1" applyAlignment="1">
      <alignment horizontal="center" vertical="center" wrapText="1"/>
    </xf>
    <xf numFmtId="0" fontId="3" fillId="0" borderId="157" xfId="0" applyFont="1" applyFill="1" applyBorder="1" applyAlignment="1">
      <alignment horizontal="center" vertical="center"/>
    </xf>
    <xf numFmtId="182" fontId="3" fillId="0" borderId="9" xfId="1" applyNumberFormat="1" applyFont="1" applyFill="1" applyBorder="1" applyAlignment="1">
      <alignment horizontal="center"/>
    </xf>
    <xf numFmtId="182" fontId="3" fillId="0" borderId="13" xfId="1" applyNumberFormat="1" applyFont="1" applyFill="1" applyBorder="1" applyAlignment="1">
      <alignment horizontal="center"/>
    </xf>
    <xf numFmtId="182" fontId="3" fillId="0" borderId="50" xfId="1" applyNumberFormat="1" applyFont="1" applyFill="1" applyBorder="1" applyAlignment="1">
      <alignment horizontal="center" vertical="center"/>
    </xf>
    <xf numFmtId="182" fontId="3" fillId="0" borderId="1" xfId="1" applyNumberFormat="1" applyFont="1" applyFill="1" applyBorder="1" applyAlignment="1">
      <alignment horizontal="center" vertical="center"/>
    </xf>
    <xf numFmtId="182" fontId="3" fillId="0" borderId="3" xfId="1" applyNumberFormat="1" applyFont="1" applyFill="1" applyBorder="1" applyAlignment="1">
      <alignment horizontal="center" vertical="center"/>
    </xf>
    <xf numFmtId="182" fontId="3" fillId="0" borderId="9" xfId="1" applyNumberFormat="1" applyFont="1" applyFill="1" applyBorder="1" applyAlignment="1">
      <alignment horizontal="center" vertical="center"/>
    </xf>
    <xf numFmtId="38" fontId="3" fillId="0" borderId="0" xfId="1" applyFont="1" applyFill="1" applyBorder="1" applyAlignment="1">
      <alignment horizontal="left"/>
    </xf>
    <xf numFmtId="38" fontId="3" fillId="0" borderId="2" xfId="1" applyFont="1" applyFill="1" applyBorder="1" applyAlignment="1">
      <alignment horizontal="center"/>
    </xf>
    <xf numFmtId="38" fontId="3" fillId="0" borderId="3" xfId="1" applyFont="1" applyFill="1" applyBorder="1" applyAlignment="1">
      <alignment horizontal="center"/>
    </xf>
    <xf numFmtId="38" fontId="3" fillId="0" borderId="61" xfId="1" applyFont="1" applyFill="1" applyBorder="1" applyAlignment="1">
      <alignment horizontal="center"/>
    </xf>
    <xf numFmtId="38" fontId="3" fillId="0" borderId="2" xfId="1" applyFont="1" applyBorder="1" applyAlignment="1">
      <alignment vertical="top" wrapText="1"/>
    </xf>
    <xf numFmtId="38" fontId="3" fillId="0" borderId="63" xfId="1" applyFont="1" applyBorder="1" applyAlignment="1">
      <alignment vertical="top" wrapText="1"/>
    </xf>
    <xf numFmtId="38" fontId="3" fillId="0" borderId="8" xfId="1" applyFont="1" applyFill="1" applyBorder="1" applyAlignment="1">
      <alignment horizontal="left" vertical="center" wrapText="1"/>
    </xf>
    <xf numFmtId="38" fontId="3" fillId="0" borderId="74" xfId="1" applyFont="1" applyFill="1" applyBorder="1" applyAlignment="1">
      <alignment horizontal="left" vertical="center" wrapText="1"/>
    </xf>
    <xf numFmtId="38" fontId="3" fillId="0" borderId="43" xfId="1" applyFont="1" applyFill="1" applyBorder="1" applyAlignment="1">
      <alignment horizontal="center"/>
    </xf>
    <xf numFmtId="38" fontId="3" fillId="0" borderId="26" xfId="1" applyFont="1" applyFill="1" applyBorder="1" applyAlignment="1">
      <alignment horizontal="center"/>
    </xf>
    <xf numFmtId="38" fontId="3" fillId="0" borderId="10" xfId="1" applyFont="1" applyFill="1" applyBorder="1" applyAlignment="1">
      <alignment horizontal="center"/>
    </xf>
    <xf numFmtId="38" fontId="3" fillId="0" borderId="30" xfId="1" applyFont="1" applyFill="1" applyBorder="1" applyAlignment="1">
      <alignment horizontal="center"/>
    </xf>
    <xf numFmtId="38" fontId="3" fillId="0" borderId="30" xfId="1" applyFont="1" applyFill="1" applyBorder="1" applyAlignment="1">
      <alignment horizontal="center" vertical="center"/>
    </xf>
    <xf numFmtId="38" fontId="3" fillId="0" borderId="0" xfId="1" applyFont="1" applyFill="1" applyBorder="1" applyAlignment="1">
      <alignment wrapText="1"/>
    </xf>
    <xf numFmtId="0" fontId="3" fillId="0" borderId="0" xfId="0" applyFont="1" applyFill="1" applyBorder="1" applyAlignment="1">
      <alignment wrapText="1"/>
    </xf>
    <xf numFmtId="38" fontId="3" fillId="0" borderId="3" xfId="1" applyFont="1" applyFill="1" applyBorder="1" applyAlignment="1">
      <alignment horizontal="center" vertical="center"/>
    </xf>
    <xf numFmtId="38" fontId="9" fillId="0" borderId="11" xfId="1" applyFont="1" applyFill="1" applyBorder="1" applyAlignment="1">
      <alignment wrapText="1"/>
    </xf>
    <xf numFmtId="0" fontId="9" fillId="0" borderId="11" xfId="0" applyFont="1" applyFill="1" applyBorder="1" applyAlignment="1">
      <alignment wrapText="1"/>
    </xf>
    <xf numFmtId="38" fontId="3" fillId="0" borderId="26" xfId="1" applyFont="1" applyFill="1" applyBorder="1" applyAlignment="1">
      <alignment horizontal="center" vertical="center" wrapText="1"/>
    </xf>
    <xf numFmtId="38" fontId="3" fillId="0" borderId="2" xfId="1" applyFont="1" applyFill="1" applyBorder="1" applyAlignment="1">
      <alignment horizontal="center" vertical="center" wrapText="1"/>
    </xf>
    <xf numFmtId="38" fontId="3" fillId="0" borderId="30" xfId="1" applyFont="1" applyFill="1" applyBorder="1" applyAlignment="1">
      <alignment horizontal="center" vertical="center" wrapText="1"/>
    </xf>
    <xf numFmtId="38" fontId="3" fillId="0" borderId="11" xfId="1" applyFont="1" applyFill="1" applyBorder="1" applyAlignment="1">
      <alignment horizontal="center" vertical="center" wrapText="1"/>
    </xf>
    <xf numFmtId="38" fontId="9" fillId="0" borderId="12" xfId="1" applyFont="1" applyFill="1" applyBorder="1" applyAlignment="1">
      <alignment horizontal="center" vertical="center" wrapText="1" shrinkToFit="1"/>
    </xf>
    <xf numFmtId="38" fontId="9" fillId="0" borderId="71" xfId="1" applyFont="1" applyFill="1" applyBorder="1" applyAlignment="1">
      <alignment horizontal="center" vertical="center" shrinkToFit="1"/>
    </xf>
    <xf numFmtId="38" fontId="3" fillId="0" borderId="128" xfId="1" applyFont="1" applyFill="1" applyBorder="1" applyAlignment="1">
      <alignment horizontal="center" vertical="center" wrapText="1"/>
    </xf>
    <xf numFmtId="38" fontId="3" fillId="0" borderId="129" xfId="1" applyFont="1" applyFill="1" applyBorder="1" applyAlignment="1">
      <alignment horizontal="center" vertical="center" wrapText="1"/>
    </xf>
    <xf numFmtId="38" fontId="3" fillId="0" borderId="1" xfId="1" applyFont="1" applyFill="1" applyBorder="1" applyAlignment="1">
      <alignment horizontal="left" wrapText="1" indent="1"/>
    </xf>
    <xf numFmtId="38" fontId="3" fillId="0" borderId="9" xfId="1" applyFont="1" applyFill="1" applyBorder="1" applyAlignment="1">
      <alignment wrapText="1"/>
    </xf>
    <xf numFmtId="38" fontId="3" fillId="0" borderId="30" xfId="1" applyFont="1" applyFill="1" applyBorder="1" applyAlignment="1">
      <alignment wrapText="1"/>
    </xf>
    <xf numFmtId="182" fontId="3" fillId="0" borderId="2" xfId="0" applyNumberFormat="1" applyFont="1" applyFill="1" applyBorder="1" applyAlignment="1">
      <alignment horizontal="right" vertical="center"/>
    </xf>
    <xf numFmtId="182" fontId="3" fillId="0" borderId="1" xfId="0" applyNumberFormat="1" applyFont="1" applyFill="1" applyBorder="1" applyAlignment="1">
      <alignment horizontal="right" vertical="center"/>
    </xf>
    <xf numFmtId="38" fontId="3" fillId="0" borderId="18" xfId="1" applyFont="1" applyFill="1" applyBorder="1" applyAlignment="1">
      <alignment horizontal="left" vertical="center" wrapText="1"/>
    </xf>
    <xf numFmtId="182" fontId="3" fillId="0" borderId="42" xfId="0" applyNumberFormat="1" applyFont="1" applyFill="1" applyBorder="1" applyAlignment="1">
      <alignment horizontal="right" vertical="center"/>
    </xf>
    <xf numFmtId="182" fontId="3" fillId="0" borderId="25" xfId="0" applyNumberFormat="1" applyFont="1" applyFill="1" applyBorder="1" applyAlignment="1">
      <alignment horizontal="right" vertical="center"/>
    </xf>
    <xf numFmtId="38" fontId="9" fillId="0" borderId="0" xfId="1" applyFont="1" applyFill="1" applyBorder="1" applyAlignment="1">
      <alignment horizontal="left" vertical="center" wrapText="1"/>
    </xf>
    <xf numFmtId="0" fontId="1" fillId="0" borderId="0" xfId="0" applyFont="1" applyAlignment="1">
      <alignment wrapText="1"/>
    </xf>
    <xf numFmtId="178" fontId="3" fillId="0" borderId="130" xfId="1" applyNumberFormat="1" applyFont="1" applyFill="1" applyBorder="1" applyAlignment="1">
      <alignment horizontal="right" vertical="center"/>
    </xf>
    <xf numFmtId="178" fontId="3" fillId="0" borderId="97" xfId="1" applyNumberFormat="1" applyFont="1" applyFill="1" applyBorder="1" applyAlignment="1">
      <alignment horizontal="right" vertical="center"/>
    </xf>
    <xf numFmtId="178" fontId="3" fillId="0" borderId="42" xfId="1" applyNumberFormat="1" applyFont="1" applyFill="1" applyBorder="1" applyAlignment="1">
      <alignment horizontal="right" vertical="center"/>
    </xf>
    <xf numFmtId="38" fontId="3" fillId="0" borderId="36" xfId="1" applyFont="1" applyFill="1" applyBorder="1" applyAlignment="1">
      <alignment horizontal="center" wrapText="1"/>
    </xf>
    <xf numFmtId="38" fontId="3" fillId="0" borderId="49" xfId="1" applyFont="1" applyFill="1" applyBorder="1" applyAlignment="1">
      <alignment horizontal="center" wrapText="1"/>
    </xf>
    <xf numFmtId="38" fontId="3" fillId="0" borderId="131" xfId="1" applyFont="1" applyFill="1" applyBorder="1" applyAlignment="1">
      <alignment horizontal="left" wrapText="1"/>
    </xf>
    <xf numFmtId="38" fontId="3" fillId="0" borderId="132" xfId="1" applyFont="1" applyFill="1" applyBorder="1" applyAlignment="1">
      <alignment horizontal="left" wrapText="1"/>
    </xf>
    <xf numFmtId="38" fontId="3" fillId="0" borderId="133" xfId="1" applyFont="1" applyFill="1" applyBorder="1" applyAlignment="1">
      <alignment horizontal="left" wrapText="1"/>
    </xf>
    <xf numFmtId="38" fontId="3" fillId="0" borderId="134" xfId="1" applyFont="1" applyFill="1" applyBorder="1" applyAlignment="1">
      <alignment horizontal="left" wrapText="1"/>
    </xf>
    <xf numFmtId="38" fontId="3" fillId="0" borderId="6" xfId="1" applyFont="1" applyFill="1" applyBorder="1" applyAlignment="1">
      <alignment horizontal="center" vertical="center" wrapText="1"/>
    </xf>
    <xf numFmtId="38" fontId="3" fillId="0" borderId="4" xfId="1" applyFont="1" applyFill="1" applyBorder="1" applyAlignment="1">
      <alignment horizontal="center" vertical="center" wrapText="1"/>
    </xf>
    <xf numFmtId="38" fontId="3" fillId="0" borderId="1" xfId="1" applyFont="1" applyFill="1" applyBorder="1" applyAlignment="1">
      <alignment horizontal="left" vertical="center" wrapText="1" indent="1"/>
    </xf>
    <xf numFmtId="38" fontId="3" fillId="0" borderId="36" xfId="1" applyFont="1" applyFill="1" applyBorder="1" applyAlignment="1">
      <alignment horizontal="left" vertical="center" wrapText="1" indent="1"/>
    </xf>
    <xf numFmtId="38" fontId="3" fillId="0" borderId="135" xfId="1" applyFont="1" applyFill="1" applyBorder="1" applyAlignment="1">
      <alignment horizontal="left" wrapText="1"/>
    </xf>
    <xf numFmtId="38" fontId="3" fillId="0" borderId="136" xfId="1" applyFont="1" applyFill="1" applyBorder="1" applyAlignment="1">
      <alignment horizontal="left" wrapText="1"/>
    </xf>
    <xf numFmtId="182" fontId="3" fillId="0" borderId="16" xfId="0" applyNumberFormat="1" applyFont="1" applyFill="1" applyBorder="1" applyAlignment="1">
      <alignment horizontal="right" vertical="center"/>
    </xf>
    <xf numFmtId="182" fontId="3" fillId="0" borderId="63" xfId="0" applyNumberFormat="1" applyFont="1" applyFill="1" applyBorder="1" applyAlignment="1">
      <alignment horizontal="right" vertical="center"/>
    </xf>
    <xf numFmtId="182" fontId="3" fillId="0" borderId="5" xfId="1" applyNumberFormat="1" applyFont="1" applyFill="1" applyBorder="1" applyAlignment="1">
      <alignment horizontal="right" vertical="center"/>
    </xf>
    <xf numFmtId="182" fontId="3" fillId="0" borderId="6" xfId="1" applyNumberFormat="1" applyFont="1" applyFill="1" applyBorder="1" applyAlignment="1">
      <alignment horizontal="right" vertical="center"/>
    </xf>
    <xf numFmtId="38" fontId="3" fillId="0" borderId="1" xfId="1" applyFont="1" applyFill="1" applyBorder="1" applyAlignment="1">
      <alignment horizontal="left"/>
    </xf>
    <xf numFmtId="38" fontId="3" fillId="0" borderId="9" xfId="1" applyFont="1" applyFill="1" applyBorder="1" applyAlignment="1">
      <alignment horizontal="left"/>
    </xf>
    <xf numFmtId="38" fontId="3" fillId="0" borderId="59" xfId="1" applyFont="1" applyFill="1" applyBorder="1" applyAlignment="1">
      <alignment horizontal="left" shrinkToFit="1"/>
    </xf>
    <xf numFmtId="38" fontId="3" fillId="0" borderId="58" xfId="1" applyFont="1" applyFill="1" applyBorder="1" applyAlignment="1">
      <alignment horizontal="left" shrinkToFit="1"/>
    </xf>
    <xf numFmtId="38" fontId="11" fillId="0" borderId="9" xfId="1" applyFont="1" applyFill="1" applyBorder="1" applyAlignment="1">
      <alignment horizontal="left" wrapText="1"/>
    </xf>
    <xf numFmtId="38" fontId="11" fillId="0" borderId="30" xfId="1" applyFont="1" applyFill="1" applyBorder="1" applyAlignment="1">
      <alignment horizontal="left" wrapText="1"/>
    </xf>
    <xf numFmtId="38" fontId="3" fillId="0" borderId="13" xfId="1" applyFont="1" applyFill="1" applyBorder="1" applyAlignment="1">
      <alignment horizontal="center" wrapText="1"/>
    </xf>
    <xf numFmtId="38" fontId="3" fillId="0" borderId="40" xfId="1" applyFont="1" applyFill="1" applyBorder="1" applyAlignment="1">
      <alignment horizontal="center" wrapText="1"/>
    </xf>
    <xf numFmtId="38" fontId="3" fillId="0" borderId="61" xfId="1" applyFont="1" applyFill="1" applyBorder="1" applyAlignment="1">
      <alignment horizontal="center" vertical="center"/>
    </xf>
    <xf numFmtId="38" fontId="3" fillId="0" borderId="0" xfId="1" applyFont="1" applyFill="1" applyAlignment="1">
      <alignment horizontal="right"/>
    </xf>
    <xf numFmtId="38" fontId="3" fillId="2" borderId="41" xfId="1" applyFont="1" applyFill="1" applyBorder="1" applyAlignment="1">
      <alignment horizontal="center" vertical="center"/>
    </xf>
    <xf numFmtId="38" fontId="3" fillId="2" borderId="3" xfId="1" applyFont="1" applyFill="1" applyBorder="1" applyAlignment="1">
      <alignment horizontal="center" vertical="center"/>
    </xf>
    <xf numFmtId="38" fontId="3" fillId="0" borderId="72" xfId="1" applyFont="1" applyFill="1" applyBorder="1" applyAlignment="1">
      <alignment horizontal="right" vertical="center"/>
    </xf>
    <xf numFmtId="38" fontId="3" fillId="0" borderId="93" xfId="1" applyFont="1" applyFill="1" applyBorder="1" applyAlignment="1">
      <alignment horizontal="right" vertical="center"/>
    </xf>
    <xf numFmtId="38" fontId="3" fillId="0" borderId="42" xfId="1" applyFont="1" applyFill="1" applyBorder="1" applyAlignment="1">
      <alignment horizontal="right" vertical="center"/>
    </xf>
    <xf numFmtId="38" fontId="3" fillId="0" borderId="2" xfId="1" applyFont="1" applyFill="1" applyBorder="1" applyAlignment="1">
      <alignment horizontal="right" vertical="center"/>
    </xf>
    <xf numFmtId="38" fontId="3" fillId="2" borderId="61" xfId="1" applyFont="1" applyFill="1" applyBorder="1" applyAlignment="1">
      <alignment horizontal="center" vertical="center"/>
    </xf>
    <xf numFmtId="38" fontId="3" fillId="2" borderId="10" xfId="1" applyFont="1" applyFill="1" applyBorder="1" applyAlignment="1">
      <alignment horizontal="center" vertical="center"/>
    </xf>
    <xf numFmtId="38" fontId="3" fillId="2" borderId="2" xfId="1" applyFont="1" applyFill="1" applyBorder="1" applyAlignment="1">
      <alignment horizontal="center" vertical="center"/>
    </xf>
    <xf numFmtId="38" fontId="3" fillId="0" borderId="50" xfId="1" applyFont="1" applyFill="1" applyBorder="1" applyAlignment="1">
      <alignment horizontal="center" vertical="center"/>
    </xf>
    <xf numFmtId="38" fontId="3" fillId="0" borderId="87" xfId="1" applyFont="1" applyFill="1" applyBorder="1" applyAlignment="1">
      <alignment horizontal="center" vertical="center"/>
    </xf>
    <xf numFmtId="38" fontId="3" fillId="0" borderId="0" xfId="1" applyFont="1" applyFill="1" applyAlignment="1">
      <alignment horizontal="left" vertical="center"/>
    </xf>
    <xf numFmtId="38" fontId="3" fillId="0" borderId="83" xfId="1" applyFont="1" applyFill="1" applyBorder="1" applyAlignment="1">
      <alignment horizontal="center" vertical="center"/>
    </xf>
    <xf numFmtId="38" fontId="3" fillId="0" borderId="123" xfId="1" applyFont="1" applyFill="1" applyBorder="1" applyAlignment="1">
      <alignment horizontal="center" vertical="center"/>
    </xf>
    <xf numFmtId="38" fontId="3" fillId="0" borderId="0" xfId="1" applyFont="1" applyFill="1" applyBorder="1" applyAlignment="1">
      <alignment horizontal="right" vertical="center"/>
    </xf>
    <xf numFmtId="38" fontId="3" fillId="0" borderId="0" xfId="1" applyFont="1" applyFill="1" applyBorder="1" applyAlignment="1">
      <alignment horizontal="right" vertical="top"/>
    </xf>
    <xf numFmtId="38" fontId="3" fillId="0" borderId="3" xfId="1" applyFont="1" applyFill="1" applyBorder="1" applyAlignment="1">
      <alignment horizontal="distributed" vertical="center"/>
    </xf>
    <xf numFmtId="38" fontId="3" fillId="0" borderId="61" xfId="1" applyFont="1" applyFill="1" applyBorder="1" applyAlignment="1">
      <alignment horizontal="distributed" vertical="center"/>
    </xf>
    <xf numFmtId="0" fontId="9" fillId="0" borderId="150" xfId="4" applyFont="1" applyFill="1" applyBorder="1" applyAlignment="1">
      <alignment horizontal="left" wrapText="1"/>
    </xf>
    <xf numFmtId="0" fontId="9" fillId="0" borderId="113" xfId="4" applyFont="1" applyFill="1" applyBorder="1" applyAlignment="1">
      <alignment horizontal="left" wrapText="1"/>
    </xf>
    <xf numFmtId="0" fontId="9" fillId="0" borderId="120" xfId="4" applyFont="1" applyFill="1" applyBorder="1" applyAlignment="1">
      <alignment horizontal="left" wrapText="1"/>
    </xf>
    <xf numFmtId="0" fontId="9" fillId="0" borderId="1" xfId="4" applyFont="1" applyFill="1" applyBorder="1" applyAlignment="1">
      <alignment horizontal="left" wrapText="1"/>
    </xf>
    <xf numFmtId="0" fontId="9" fillId="0" borderId="137" xfId="4" applyFont="1" applyFill="1" applyBorder="1" applyAlignment="1">
      <alignment horizontal="left" wrapText="1"/>
    </xf>
    <xf numFmtId="0" fontId="9" fillId="0" borderId="10" xfId="4" applyFont="1" applyFill="1" applyBorder="1" applyAlignment="1">
      <alignment horizontal="left" wrapText="1"/>
    </xf>
    <xf numFmtId="0" fontId="9" fillId="0" borderId="2" xfId="4" applyFont="1" applyFill="1" applyBorder="1" applyAlignment="1">
      <alignment horizontal="left" wrapText="1"/>
    </xf>
    <xf numFmtId="0" fontId="9" fillId="0" borderId="147" xfId="4" applyFont="1" applyFill="1" applyBorder="1" applyAlignment="1">
      <alignment horizontal="left" wrapText="1"/>
    </xf>
    <xf numFmtId="0" fontId="9" fillId="0" borderId="7" xfId="3" applyFont="1" applyFill="1" applyBorder="1" applyAlignment="1">
      <alignment horizontal="left" wrapText="1"/>
    </xf>
    <xf numFmtId="0" fontId="9" fillId="0" borderId="42" xfId="3" applyFont="1" applyFill="1" applyBorder="1" applyAlignment="1">
      <alignment horizontal="left" wrapText="1"/>
    </xf>
    <xf numFmtId="0" fontId="9" fillId="0" borderId="10" xfId="3" applyFont="1" applyFill="1" applyBorder="1" applyAlignment="1">
      <alignment horizontal="left" wrapText="1"/>
    </xf>
    <xf numFmtId="0" fontId="9" fillId="0" borderId="2" xfId="3" applyFont="1" applyFill="1" applyBorder="1" applyAlignment="1">
      <alignment horizontal="left" wrapText="1"/>
    </xf>
    <xf numFmtId="0" fontId="9" fillId="0" borderId="1" xfId="3" applyFont="1" applyFill="1" applyBorder="1" applyAlignment="1">
      <alignment horizontal="left" wrapText="1"/>
    </xf>
    <xf numFmtId="0" fontId="9" fillId="0" borderId="145" xfId="4" applyFont="1" applyFill="1" applyBorder="1" applyAlignment="1">
      <alignment horizontal="left" wrapText="1"/>
    </xf>
    <xf numFmtId="0" fontId="9" fillId="0" borderId="25" xfId="4" applyFont="1" applyFill="1" applyBorder="1" applyAlignment="1">
      <alignment horizontal="left" wrapText="1"/>
    </xf>
    <xf numFmtId="0" fontId="3" fillId="0" borderId="0" xfId="3" applyFont="1" applyFill="1" applyAlignment="1">
      <alignment horizontal="left"/>
    </xf>
    <xf numFmtId="0" fontId="9" fillId="0" borderId="25" xfId="3" applyFont="1" applyFill="1" applyBorder="1" applyAlignment="1">
      <alignment horizontal="left" wrapText="1"/>
    </xf>
    <xf numFmtId="0" fontId="9" fillId="0" borderId="119" xfId="4" applyFont="1" applyFill="1" applyBorder="1" applyAlignment="1">
      <alignment horizontal="left" wrapText="1"/>
    </xf>
    <xf numFmtId="0" fontId="9" fillId="0" borderId="102" xfId="4" applyFont="1" applyFill="1" applyBorder="1" applyAlignment="1">
      <alignment horizontal="left" wrapText="1"/>
    </xf>
    <xf numFmtId="0" fontId="9" fillId="0" borderId="144" xfId="4" applyFont="1" applyFill="1" applyBorder="1" applyAlignment="1">
      <alignment horizontal="left" wrapText="1"/>
    </xf>
    <xf numFmtId="0" fontId="9" fillId="0" borderId="18" xfId="4" applyFont="1" applyFill="1" applyBorder="1" applyAlignment="1">
      <alignment horizontal="left" wrapText="1"/>
    </xf>
    <xf numFmtId="0" fontId="9" fillId="0" borderId="141" xfId="4" applyFont="1" applyFill="1" applyBorder="1" applyAlignment="1">
      <alignment horizontal="left" wrapText="1"/>
    </xf>
    <xf numFmtId="0" fontId="9" fillId="0" borderId="142" xfId="4" applyFont="1" applyFill="1" applyBorder="1" applyAlignment="1">
      <alignment horizontal="left" wrapText="1"/>
    </xf>
    <xf numFmtId="0" fontId="9" fillId="0" borderId="143" xfId="4" applyFont="1" applyFill="1" applyBorder="1" applyAlignment="1">
      <alignment horizontal="left" wrapText="1"/>
    </xf>
    <xf numFmtId="0" fontId="9" fillId="0" borderId="138" xfId="4" applyFont="1" applyFill="1" applyBorder="1" applyAlignment="1">
      <alignment horizontal="left" wrapText="1"/>
    </xf>
    <xf numFmtId="0" fontId="9" fillId="0" borderId="139" xfId="4" applyFont="1" applyFill="1" applyBorder="1" applyAlignment="1">
      <alignment horizontal="left" wrapText="1"/>
    </xf>
    <xf numFmtId="0" fontId="9" fillId="0" borderId="140" xfId="4" applyFont="1" applyFill="1" applyBorder="1" applyAlignment="1">
      <alignment horizontal="left" wrapText="1"/>
    </xf>
    <xf numFmtId="0" fontId="9" fillId="0" borderId="120" xfId="4" applyFont="1" applyFill="1" applyBorder="1" applyAlignment="1">
      <alignment horizontal="left"/>
    </xf>
    <xf numFmtId="0" fontId="9" fillId="0" borderId="1" xfId="4" applyFont="1" applyFill="1" applyBorder="1" applyAlignment="1">
      <alignment horizontal="left"/>
    </xf>
    <xf numFmtId="0" fontId="9" fillId="0" borderId="144" xfId="4" applyFont="1" applyFill="1" applyBorder="1" applyAlignment="1">
      <alignment horizontal="left"/>
    </xf>
    <xf numFmtId="0" fontId="9" fillId="0" borderId="18" xfId="4" applyFont="1" applyFill="1" applyBorder="1" applyAlignment="1">
      <alignment horizontal="left"/>
    </xf>
    <xf numFmtId="0" fontId="9" fillId="0" borderId="150" xfId="4" applyFont="1" applyFill="1" applyBorder="1" applyAlignment="1">
      <alignment horizontal="left"/>
    </xf>
    <xf numFmtId="0" fontId="12" fillId="0" borderId="113" xfId="3" applyFont="1" applyFill="1" applyBorder="1" applyAlignment="1">
      <alignment horizontal="left"/>
    </xf>
    <xf numFmtId="0" fontId="9" fillId="0" borderId="7" xfId="4" applyFont="1" applyFill="1" applyBorder="1" applyAlignment="1">
      <alignment horizontal="left" wrapText="1"/>
    </xf>
    <xf numFmtId="0" fontId="9" fillId="0" borderId="42" xfId="4" applyFont="1" applyFill="1" applyBorder="1" applyAlignment="1">
      <alignment horizontal="left" wrapText="1"/>
    </xf>
    <xf numFmtId="0" fontId="9" fillId="0" borderId="153" xfId="4" applyFont="1" applyFill="1" applyBorder="1" applyAlignment="1">
      <alignment horizontal="left" wrapText="1"/>
    </xf>
    <xf numFmtId="0" fontId="9" fillId="0" borderId="16" xfId="4" applyFont="1" applyFill="1" applyBorder="1" applyAlignment="1">
      <alignment horizontal="left" wrapText="1"/>
    </xf>
    <xf numFmtId="0" fontId="9" fillId="0" borderId="63" xfId="4" applyFont="1" applyFill="1" applyBorder="1" applyAlignment="1">
      <alignment horizontal="left" wrapText="1"/>
    </xf>
    <xf numFmtId="0" fontId="9" fillId="0" borderId="137" xfId="3" applyFont="1" applyFill="1" applyBorder="1" applyAlignment="1">
      <alignment horizontal="left"/>
    </xf>
    <xf numFmtId="0" fontId="9" fillId="0" borderId="10" xfId="3" applyFont="1" applyFill="1" applyBorder="1" applyAlignment="1">
      <alignment horizontal="left"/>
    </xf>
    <xf numFmtId="0" fontId="9" fillId="0" borderId="2" xfId="3" applyFont="1" applyFill="1" applyBorder="1" applyAlignment="1">
      <alignment horizontal="left"/>
    </xf>
    <xf numFmtId="0" fontId="9" fillId="0" borderId="138" xfId="3" applyFont="1" applyFill="1" applyBorder="1" applyAlignment="1">
      <alignment horizontal="left"/>
    </xf>
    <xf numFmtId="0" fontId="9" fillId="0" borderId="139" xfId="3" applyFont="1" applyFill="1" applyBorder="1" applyAlignment="1">
      <alignment horizontal="left"/>
    </xf>
    <xf numFmtId="0" fontId="9" fillId="0" borderId="140" xfId="3" applyFont="1" applyFill="1" applyBorder="1" applyAlignment="1">
      <alignment horizontal="left"/>
    </xf>
    <xf numFmtId="0" fontId="9" fillId="0" borderId="145" xfId="4" applyFont="1" applyFill="1" applyBorder="1" applyAlignment="1">
      <alignment horizontal="left"/>
    </xf>
    <xf numFmtId="0" fontId="9" fillId="0" borderId="25" xfId="4" applyFont="1" applyFill="1" applyBorder="1" applyAlignment="1">
      <alignment horizontal="left"/>
    </xf>
    <xf numFmtId="0" fontId="9" fillId="3" borderId="145" xfId="4" applyFont="1" applyFill="1" applyBorder="1" applyAlignment="1">
      <alignment horizontal="left"/>
    </xf>
    <xf numFmtId="0" fontId="9" fillId="3" borderId="25" xfId="4" applyFont="1" applyFill="1" applyBorder="1" applyAlignment="1">
      <alignment horizontal="left"/>
    </xf>
    <xf numFmtId="0" fontId="9" fillId="3" borderId="137" xfId="4" applyFont="1" applyFill="1" applyBorder="1" applyAlignment="1">
      <alignment horizontal="left"/>
    </xf>
    <xf numFmtId="0" fontId="9" fillId="3" borderId="10" xfId="4" applyFont="1" applyFill="1" applyBorder="1" applyAlignment="1">
      <alignment horizontal="left"/>
    </xf>
    <xf numFmtId="0" fontId="9" fillId="3" borderId="2" xfId="4" applyFont="1" applyFill="1" applyBorder="1" applyAlignment="1">
      <alignment horizontal="left"/>
    </xf>
    <xf numFmtId="0" fontId="9" fillId="3" borderId="120" xfId="4" applyFont="1" applyFill="1" applyBorder="1" applyAlignment="1">
      <alignment horizontal="left"/>
    </xf>
    <xf numFmtId="0" fontId="9" fillId="3" borderId="1" xfId="4" applyFont="1" applyFill="1" applyBorder="1" applyAlignment="1">
      <alignment horizontal="left"/>
    </xf>
    <xf numFmtId="0" fontId="9" fillId="3" borderId="137" xfId="3" applyFont="1" applyFill="1" applyBorder="1" applyAlignment="1">
      <alignment horizontal="left"/>
    </xf>
    <xf numFmtId="0" fontId="9" fillId="3" borderId="10" xfId="3" applyFont="1" applyFill="1" applyBorder="1" applyAlignment="1">
      <alignment horizontal="left"/>
    </xf>
    <xf numFmtId="0" fontId="9" fillId="3" borderId="2" xfId="3" applyFont="1" applyFill="1" applyBorder="1" applyAlignment="1">
      <alignment horizontal="left"/>
    </xf>
    <xf numFmtId="0" fontId="11" fillId="0" borderId="137" xfId="3" applyFont="1" applyFill="1" applyBorder="1" applyAlignment="1">
      <alignment horizontal="left" wrapText="1"/>
    </xf>
    <xf numFmtId="0" fontId="11" fillId="0" borderId="10" xfId="3" applyFont="1" applyFill="1" applyBorder="1" applyAlignment="1">
      <alignment horizontal="left"/>
    </xf>
    <xf numFmtId="0" fontId="11" fillId="0" borderId="2" xfId="3" applyFont="1" applyFill="1" applyBorder="1" applyAlignment="1">
      <alignment horizontal="left"/>
    </xf>
    <xf numFmtId="0" fontId="9" fillId="0" borderId="119" xfId="4" applyFont="1" applyFill="1" applyBorder="1" applyAlignment="1">
      <alignment horizontal="left"/>
    </xf>
    <xf numFmtId="0" fontId="9" fillId="0" borderId="102" xfId="4" applyFont="1" applyFill="1" applyBorder="1" applyAlignment="1">
      <alignment horizontal="left"/>
    </xf>
    <xf numFmtId="0" fontId="12" fillId="0" borderId="25" xfId="3" applyFont="1" applyFill="1" applyBorder="1" applyAlignment="1">
      <alignment horizontal="left"/>
    </xf>
    <xf numFmtId="0" fontId="1" fillId="0" borderId="0" xfId="3" applyFont="1" applyFill="1" applyAlignment="1"/>
    <xf numFmtId="0" fontId="9" fillId="0" borderId="146" xfId="5" applyFont="1" applyFill="1" applyBorder="1" applyAlignment="1">
      <alignment horizontal="left"/>
    </xf>
    <xf numFmtId="0" fontId="9" fillId="0" borderId="109" xfId="5" applyFont="1" applyFill="1" applyBorder="1" applyAlignment="1">
      <alignment horizontal="left"/>
    </xf>
    <xf numFmtId="0" fontId="9" fillId="0" borderId="145" xfId="5" applyFont="1" applyFill="1" applyBorder="1" applyAlignment="1">
      <alignment horizontal="left"/>
    </xf>
    <xf numFmtId="0" fontId="9" fillId="0" borderId="25" xfId="5" applyFont="1" applyFill="1" applyBorder="1" applyAlignment="1">
      <alignment horizontal="left"/>
    </xf>
    <xf numFmtId="0" fontId="9" fillId="0" borderId="119" xfId="5" applyFont="1" applyFill="1" applyBorder="1" applyAlignment="1">
      <alignment horizontal="left"/>
    </xf>
    <xf numFmtId="0" fontId="9" fillId="0" borderId="102" xfId="5" applyFont="1" applyFill="1" applyBorder="1" applyAlignment="1">
      <alignment horizontal="left"/>
    </xf>
    <xf numFmtId="0" fontId="9" fillId="0" borderId="144" xfId="5" applyFont="1" applyFill="1" applyBorder="1" applyAlignment="1">
      <alignment horizontal="left"/>
    </xf>
    <xf numFmtId="0" fontId="9" fillId="0" borderId="18" xfId="5" applyFont="1" applyFill="1" applyBorder="1" applyAlignment="1">
      <alignment horizontal="left"/>
    </xf>
    <xf numFmtId="0" fontId="9" fillId="0" borderId="145" xfId="5" applyFont="1" applyFill="1" applyBorder="1" applyAlignment="1">
      <alignment horizontal="left" wrapText="1"/>
    </xf>
    <xf numFmtId="0" fontId="9" fillId="0" borderId="121" xfId="5" applyFont="1" applyFill="1" applyBorder="1" applyAlignment="1">
      <alignment horizontal="left" wrapText="1"/>
    </xf>
    <xf numFmtId="0" fontId="9" fillId="0" borderId="107" xfId="5" applyFont="1" applyFill="1" applyBorder="1" applyAlignment="1">
      <alignment horizontal="left"/>
    </xf>
    <xf numFmtId="0" fontId="9" fillId="0" borderId="149" xfId="5" applyFont="1" applyFill="1" applyBorder="1" applyAlignment="1">
      <alignment horizontal="left"/>
    </xf>
    <xf numFmtId="0" fontId="9" fillId="0" borderId="111" xfId="5" applyFont="1" applyFill="1" applyBorder="1" applyAlignment="1">
      <alignment horizontal="left"/>
    </xf>
    <xf numFmtId="0" fontId="9" fillId="0" borderId="107" xfId="5" applyFont="1" applyFill="1" applyBorder="1" applyAlignment="1">
      <alignment horizontal="left" wrapText="1"/>
    </xf>
    <xf numFmtId="0" fontId="9" fillId="0" borderId="147" xfId="3" applyFont="1" applyFill="1" applyBorder="1" applyAlignment="1">
      <alignment shrinkToFit="1"/>
    </xf>
    <xf numFmtId="0" fontId="12" fillId="0" borderId="7" xfId="3" applyFont="1" applyFill="1" applyBorder="1" applyAlignment="1">
      <alignment shrinkToFit="1"/>
    </xf>
    <xf numFmtId="0" fontId="12" fillId="0" borderId="42" xfId="3" applyFont="1" applyFill="1" applyBorder="1" applyAlignment="1">
      <alignment shrinkToFit="1"/>
    </xf>
    <xf numFmtId="0" fontId="3" fillId="0" borderId="0" xfId="5" applyFont="1" applyFill="1" applyAlignment="1">
      <alignment horizontal="left"/>
    </xf>
    <xf numFmtId="0" fontId="9" fillId="0" borderId="120" xfId="5" applyFont="1" applyFill="1" applyBorder="1" applyAlignment="1">
      <alignment horizontal="left" wrapText="1"/>
    </xf>
    <xf numFmtId="0" fontId="9" fillId="0" borderId="1" xfId="5" applyFont="1" applyFill="1" applyBorder="1" applyAlignment="1">
      <alignment horizontal="left"/>
    </xf>
    <xf numFmtId="0" fontId="9" fillId="0" borderId="149" xfId="3" applyFont="1" applyFill="1" applyBorder="1" applyAlignment="1">
      <alignment horizontal="left"/>
    </xf>
    <xf numFmtId="0" fontId="9" fillId="0" borderId="111" xfId="3" applyFont="1" applyFill="1" applyBorder="1" applyAlignment="1">
      <alignment horizontal="left"/>
    </xf>
    <xf numFmtId="0" fontId="9" fillId="0" borderId="150" xfId="3" applyFont="1" applyFill="1" applyBorder="1" applyAlignment="1">
      <alignment horizontal="left"/>
    </xf>
    <xf numFmtId="0" fontId="9" fillId="0" borderId="113" xfId="3" applyFont="1" applyFill="1" applyBorder="1" applyAlignment="1">
      <alignment horizontal="left"/>
    </xf>
    <xf numFmtId="0" fontId="9" fillId="0" borderId="120" xfId="5" applyFont="1" applyFill="1" applyBorder="1" applyAlignment="1">
      <alignment horizontal="left"/>
    </xf>
    <xf numFmtId="0" fontId="9" fillId="0" borderId="120" xfId="3" applyFont="1" applyFill="1" applyBorder="1" applyAlignment="1"/>
    <xf numFmtId="0" fontId="12" fillId="0" borderId="1" xfId="3" applyFont="1" applyFill="1" applyBorder="1" applyAlignment="1"/>
    <xf numFmtId="0" fontId="9" fillId="0" borderId="146" xfId="5" applyFont="1" applyFill="1" applyBorder="1" applyAlignment="1">
      <alignment horizontal="left" wrapText="1"/>
    </xf>
    <xf numFmtId="0" fontId="9" fillId="0" borderId="137" xfId="3" applyFont="1" applyFill="1" applyBorder="1" applyAlignment="1">
      <alignment shrinkToFit="1"/>
    </xf>
    <xf numFmtId="0" fontId="12" fillId="0" borderId="10" xfId="3" applyFont="1" applyFill="1" applyBorder="1" applyAlignment="1">
      <alignment shrinkToFit="1"/>
    </xf>
    <xf numFmtId="0" fontId="12" fillId="0" borderId="2" xfId="3" applyFont="1" applyFill="1" applyBorder="1" applyAlignment="1">
      <alignment shrinkToFit="1"/>
    </xf>
    <xf numFmtId="0" fontId="12" fillId="0" borderId="1" xfId="0" applyFont="1" applyFill="1" applyBorder="1" applyAlignment="1">
      <alignment horizontal="left"/>
    </xf>
    <xf numFmtId="0" fontId="9" fillId="0" borderId="147" xfId="3" applyFont="1" applyFill="1" applyBorder="1" applyAlignment="1">
      <alignment horizontal="left" wrapText="1"/>
    </xf>
    <xf numFmtId="0" fontId="9" fillId="0" borderId="7" xfId="3" applyFont="1" applyFill="1" applyBorder="1" applyAlignment="1">
      <alignment horizontal="left"/>
    </xf>
    <xf numFmtId="0" fontId="9" fillId="0" borderId="42" xfId="3" applyFont="1" applyFill="1" applyBorder="1" applyAlignment="1">
      <alignment horizontal="left"/>
    </xf>
    <xf numFmtId="0" fontId="9" fillId="0" borderId="137" xfId="3" applyFont="1" applyFill="1" applyBorder="1" applyAlignment="1">
      <alignment horizontal="left" wrapText="1"/>
    </xf>
    <xf numFmtId="0" fontId="9" fillId="0" borderId="120" xfId="3" applyFont="1" applyFill="1" applyBorder="1" applyAlignment="1">
      <alignment horizontal="left" wrapText="1"/>
    </xf>
    <xf numFmtId="0" fontId="12" fillId="0" borderId="1" xfId="3" applyFont="1" applyFill="1" applyBorder="1" applyAlignment="1">
      <alignment horizontal="left"/>
    </xf>
    <xf numFmtId="0" fontId="9" fillId="0" borderId="138" xfId="3" applyFont="1" applyFill="1" applyBorder="1" applyAlignment="1">
      <alignment shrinkToFit="1"/>
    </xf>
    <xf numFmtId="0" fontId="12" fillId="0" borderId="139" xfId="3" applyFont="1" applyFill="1" applyBorder="1" applyAlignment="1">
      <alignment shrinkToFit="1"/>
    </xf>
    <xf numFmtId="0" fontId="12" fillId="0" borderId="140" xfId="3" applyFont="1" applyFill="1" applyBorder="1" applyAlignment="1">
      <alignment shrinkToFit="1"/>
    </xf>
    <xf numFmtId="0" fontId="9" fillId="0" borderId="164" xfId="3" applyFont="1" applyFill="1" applyBorder="1" applyAlignment="1">
      <alignment horizontal="left"/>
    </xf>
    <xf numFmtId="0" fontId="9" fillId="0" borderId="165" xfId="3" applyFont="1" applyFill="1" applyBorder="1" applyAlignment="1">
      <alignment horizontal="left"/>
    </xf>
    <xf numFmtId="0" fontId="9" fillId="0" borderId="166" xfId="3" applyFont="1" applyFill="1" applyBorder="1" applyAlignment="1">
      <alignment horizontal="left"/>
    </xf>
    <xf numFmtId="0" fontId="9" fillId="0" borderId="148" xfId="3" applyFont="1" applyFill="1" applyBorder="1" applyAlignment="1"/>
    <xf numFmtId="0" fontId="12" fillId="0" borderId="38" xfId="3" applyFont="1" applyFill="1" applyBorder="1" applyAlignment="1"/>
    <xf numFmtId="0" fontId="9" fillId="0" borderId="159" xfId="3" applyFont="1" applyFill="1" applyBorder="1" applyAlignment="1">
      <alignment horizontal="left" wrapText="1"/>
    </xf>
    <xf numFmtId="0" fontId="9" fillId="0" borderId="160" xfId="3" applyFont="1" applyFill="1" applyBorder="1" applyAlignment="1">
      <alignment horizontal="left" wrapText="1"/>
    </xf>
    <xf numFmtId="0" fontId="9" fillId="0" borderId="161" xfId="3" applyFont="1" applyFill="1" applyBorder="1" applyAlignment="1">
      <alignment horizontal="left" wrapText="1"/>
    </xf>
    <xf numFmtId="0" fontId="12" fillId="0" borderId="25" xfId="0" applyFont="1" applyFill="1" applyBorder="1" applyAlignment="1">
      <alignment horizontal="left"/>
    </xf>
    <xf numFmtId="0" fontId="12" fillId="0" borderId="102" xfId="0" applyFont="1" applyFill="1" applyBorder="1" applyAlignment="1">
      <alignment horizontal="left"/>
    </xf>
    <xf numFmtId="0" fontId="9" fillId="0" borderId="138" xfId="5" applyFont="1" applyFill="1" applyBorder="1" applyAlignment="1">
      <alignment horizontal="left" wrapText="1"/>
    </xf>
    <xf numFmtId="0" fontId="9" fillId="0" borderId="139" xfId="5" applyFont="1" applyFill="1" applyBorder="1" applyAlignment="1">
      <alignment horizontal="left" wrapText="1"/>
    </xf>
    <xf numFmtId="0" fontId="9" fillId="0" borderId="140" xfId="5" applyFont="1" applyFill="1" applyBorder="1" applyAlignment="1">
      <alignment horizontal="left" wrapText="1"/>
    </xf>
    <xf numFmtId="0" fontId="12" fillId="0" borderId="111" xfId="0" applyFont="1" applyFill="1" applyBorder="1" applyAlignment="1">
      <alignment horizontal="left"/>
    </xf>
    <xf numFmtId="0" fontId="9" fillId="0" borderId="121" xfId="5" applyFont="1" applyFill="1" applyBorder="1" applyAlignment="1">
      <alignment horizontal="left"/>
    </xf>
    <xf numFmtId="0" fontId="12" fillId="0" borderId="107" xfId="0" applyFont="1" applyFill="1" applyBorder="1" applyAlignment="1">
      <alignment horizontal="left"/>
    </xf>
    <xf numFmtId="0" fontId="9" fillId="0" borderId="147" xfId="5" applyFont="1" applyFill="1" applyBorder="1" applyAlignment="1">
      <alignment horizontal="left" wrapText="1"/>
    </xf>
    <xf numFmtId="0" fontId="12" fillId="0" borderId="7" xfId="0" applyFont="1" applyFill="1" applyBorder="1" applyAlignment="1">
      <alignment horizontal="left" wrapText="1"/>
    </xf>
    <xf numFmtId="0" fontId="12" fillId="0" borderId="42" xfId="0" applyFont="1" applyFill="1" applyBorder="1" applyAlignment="1">
      <alignment horizontal="left" wrapText="1"/>
    </xf>
    <xf numFmtId="0" fontId="14" fillId="0" borderId="137" xfId="0" applyFont="1" applyFill="1" applyBorder="1" applyAlignment="1">
      <alignment horizontal="left" wrapText="1"/>
    </xf>
    <xf numFmtId="0" fontId="12" fillId="0" borderId="10" xfId="0" applyFont="1" applyBorder="1" applyAlignment="1">
      <alignment wrapText="1"/>
    </xf>
    <xf numFmtId="0" fontId="12" fillId="0" borderId="93" xfId="0" applyFont="1" applyBorder="1" applyAlignment="1">
      <alignment wrapText="1"/>
    </xf>
    <xf numFmtId="0" fontId="3" fillId="0" borderId="0" xfId="0" applyFont="1" applyFill="1" applyAlignment="1">
      <alignment horizontal="center"/>
    </xf>
    <xf numFmtId="0" fontId="14" fillId="0" borderId="119" xfId="0" applyFont="1" applyFill="1" applyBorder="1" applyAlignment="1">
      <alignment horizontal="left"/>
    </xf>
    <xf numFmtId="0" fontId="12" fillId="0" borderId="102" xfId="0" applyFont="1" applyBorder="1" applyAlignment="1"/>
    <xf numFmtId="0" fontId="12" fillId="0" borderId="151" xfId="0" applyFont="1" applyBorder="1" applyAlignment="1"/>
    <xf numFmtId="0" fontId="14" fillId="0" borderId="120" xfId="0" applyFont="1" applyFill="1" applyBorder="1" applyAlignment="1">
      <alignment horizontal="left" wrapText="1"/>
    </xf>
    <xf numFmtId="0" fontId="12" fillId="0" borderId="1" xfId="0" applyFont="1" applyBorder="1" applyAlignment="1"/>
    <xf numFmtId="0" fontId="12" fillId="0" borderId="9" xfId="0" applyFont="1" applyBorder="1" applyAlignment="1"/>
    <xf numFmtId="0" fontId="14" fillId="0" borderId="121" xfId="0" applyFont="1" applyFill="1" applyBorder="1" applyAlignment="1">
      <alignment horizontal="left"/>
    </xf>
    <xf numFmtId="0" fontId="12" fillId="0" borderId="107" xfId="0" applyFont="1" applyBorder="1" applyAlignment="1"/>
    <xf numFmtId="0" fontId="12" fillId="0" borderId="152" xfId="0" applyFont="1" applyBorder="1" applyAlignment="1"/>
    <xf numFmtId="0" fontId="14" fillId="0" borderId="146" xfId="0" applyFont="1" applyFill="1" applyBorder="1" applyAlignment="1">
      <alignment horizontal="left"/>
    </xf>
    <xf numFmtId="0" fontId="12" fillId="0" borderId="109" xfId="0" applyFont="1" applyBorder="1" applyAlignment="1"/>
    <xf numFmtId="0" fontId="12" fillId="0" borderId="154" xfId="0" applyFont="1" applyBorder="1" applyAlignment="1"/>
    <xf numFmtId="0" fontId="3" fillId="0" borderId="0" xfId="0" applyFont="1" applyFill="1" applyBorder="1" applyAlignment="1">
      <alignment horizontal="left"/>
    </xf>
    <xf numFmtId="49" fontId="3" fillId="0" borderId="0" xfId="0" applyNumberFormat="1" applyFont="1" applyFill="1" applyAlignment="1"/>
    <xf numFmtId="0" fontId="0" fillId="0" borderId="0" xfId="0" applyFont="1" applyAlignment="1"/>
    <xf numFmtId="0" fontId="9" fillId="0" borderId="111" xfId="0" applyFont="1" applyFill="1" applyBorder="1" applyAlignment="1">
      <alignment horizontal="center" vertical="center"/>
    </xf>
    <xf numFmtId="0" fontId="9" fillId="0" borderId="111" xfId="0" applyFont="1" applyBorder="1" applyAlignment="1">
      <alignment horizontal="center" vertical="center"/>
    </xf>
    <xf numFmtId="0" fontId="9" fillId="0" borderId="112" xfId="0" applyFont="1" applyBorder="1" applyAlignment="1">
      <alignment vertical="center"/>
    </xf>
    <xf numFmtId="0" fontId="18" fillId="0" borderId="25" xfId="0" applyFont="1" applyFill="1" applyBorder="1" applyAlignment="1">
      <alignment vertical="center" wrapText="1"/>
    </xf>
    <xf numFmtId="184" fontId="18" fillId="0" borderId="25" xfId="0" applyNumberFormat="1" applyFont="1" applyFill="1" applyBorder="1" applyAlignment="1">
      <alignment vertical="center" wrapText="1"/>
    </xf>
    <xf numFmtId="0" fontId="3" fillId="0" borderId="106" xfId="0" applyFont="1" applyBorder="1" applyAlignment="1">
      <alignment vertical="center" wrapText="1"/>
    </xf>
    <xf numFmtId="0" fontId="18" fillId="0" borderId="1" xfId="0" applyFont="1" applyFill="1" applyBorder="1" applyAlignment="1">
      <alignment vertical="center" wrapText="1"/>
    </xf>
    <xf numFmtId="184" fontId="18" fillId="0" borderId="1" xfId="0" applyNumberFormat="1" applyFont="1" applyFill="1" applyBorder="1" applyAlignment="1">
      <alignment vertical="center" wrapText="1"/>
    </xf>
    <xf numFmtId="0" fontId="3" fillId="0" borderId="104" xfId="0" applyFont="1" applyBorder="1" applyAlignment="1">
      <alignment vertical="center" wrapText="1"/>
    </xf>
    <xf numFmtId="0" fontId="18" fillId="0" borderId="1" xfId="0" applyFont="1" applyBorder="1" applyAlignment="1">
      <alignment vertical="center" wrapText="1"/>
    </xf>
    <xf numFmtId="0" fontId="9" fillId="0" borderId="149" xfId="0" applyFont="1" applyFill="1" applyBorder="1" applyAlignment="1">
      <alignment horizontal="center" vertical="center"/>
    </xf>
    <xf numFmtId="0" fontId="0" fillId="0" borderId="111" xfId="0" applyFont="1" applyBorder="1" applyAlignment="1"/>
    <xf numFmtId="0" fontId="18" fillId="0" borderId="145" xfId="0" applyFont="1" applyFill="1" applyBorder="1" applyAlignment="1">
      <alignment vertical="center" wrapText="1"/>
    </xf>
    <xf numFmtId="0" fontId="0" fillId="0" borderId="25" xfId="0" applyFont="1" applyBorder="1" applyAlignment="1">
      <alignment vertical="center"/>
    </xf>
    <xf numFmtId="0" fontId="0" fillId="0" borderId="120" xfId="0" applyFont="1" applyBorder="1" applyAlignment="1">
      <alignment vertical="center"/>
    </xf>
    <xf numFmtId="0" fontId="0" fillId="0" borderId="1" xfId="0" applyFont="1" applyBorder="1" applyAlignment="1">
      <alignment vertical="center"/>
    </xf>
    <xf numFmtId="0" fontId="18" fillId="0" borderId="158" xfId="0" applyFont="1" applyFill="1" applyBorder="1" applyAlignment="1">
      <alignment vertical="center" wrapText="1"/>
    </xf>
    <xf numFmtId="0" fontId="18" fillId="0" borderId="51" xfId="0" applyFont="1" applyFill="1" applyBorder="1" applyAlignment="1">
      <alignment vertical="center" wrapText="1"/>
    </xf>
    <xf numFmtId="0" fontId="18" fillId="0" borderId="137" xfId="0" applyFont="1" applyFill="1" applyBorder="1" applyAlignment="1">
      <alignment vertical="center" wrapText="1"/>
    </xf>
    <xf numFmtId="0" fontId="18" fillId="0" borderId="2" xfId="0" applyFont="1" applyFill="1" applyBorder="1" applyAlignment="1">
      <alignment vertical="center" wrapText="1"/>
    </xf>
    <xf numFmtId="0" fontId="18" fillId="0" borderId="104" xfId="0" applyFont="1" applyBorder="1" applyAlignment="1">
      <alignment vertical="center" wrapText="1"/>
    </xf>
    <xf numFmtId="0" fontId="18" fillId="0" borderId="120" xfId="0" applyFont="1" applyFill="1" applyBorder="1" applyAlignment="1">
      <alignment horizontal="left" vertical="center" wrapText="1"/>
    </xf>
    <xf numFmtId="0" fontId="18" fillId="0" borderId="147" xfId="0" applyFont="1" applyFill="1" applyBorder="1" applyAlignment="1">
      <alignment vertical="center" wrapText="1"/>
    </xf>
    <xf numFmtId="0" fontId="18" fillId="0" borderId="42" xfId="0" applyFont="1" applyFill="1" applyBorder="1" applyAlignment="1">
      <alignment vertical="center" wrapText="1"/>
    </xf>
    <xf numFmtId="0" fontId="18" fillId="0" borderId="138" xfId="0" applyFont="1" applyFill="1" applyBorder="1" applyAlignment="1">
      <alignment vertical="center" wrapText="1"/>
    </xf>
    <xf numFmtId="0" fontId="18" fillId="0" borderId="140" xfId="0" applyFont="1" applyFill="1" applyBorder="1" applyAlignment="1">
      <alignment vertical="center" wrapText="1"/>
    </xf>
    <xf numFmtId="0" fontId="18" fillId="0" borderId="107" xfId="0" applyFont="1" applyFill="1" applyBorder="1" applyAlignment="1">
      <alignment vertical="center" wrapText="1"/>
    </xf>
    <xf numFmtId="0" fontId="18" fillId="0" borderId="107" xfId="0" applyFont="1" applyBorder="1" applyAlignment="1">
      <alignment vertical="center" wrapText="1"/>
    </xf>
    <xf numFmtId="0" fontId="3" fillId="0" borderId="108" xfId="0" applyFont="1" applyBorder="1" applyAlignment="1">
      <alignment vertical="center" wrapText="1"/>
    </xf>
  </cellXfs>
  <cellStyles count="6">
    <cellStyle name="桁区切り" xfId="1" builtinId="6"/>
    <cellStyle name="標準" xfId="0" builtinId="0"/>
    <cellStyle name="標準 2" xfId="2"/>
    <cellStyle name="標準 2 2" xfId="3"/>
    <cellStyle name="標準_Sheet1" xfId="4"/>
    <cellStyle name="標準_Sheet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142875</xdr:colOff>
      <xdr:row>2</xdr:row>
      <xdr:rowOff>66675</xdr:rowOff>
    </xdr:from>
    <xdr:to>
      <xdr:col>9</xdr:col>
      <xdr:colOff>400050</xdr:colOff>
      <xdr:row>2</xdr:row>
      <xdr:rowOff>142875</xdr:rowOff>
    </xdr:to>
    <xdr:sp macro="" textlink="">
      <xdr:nvSpPr>
        <xdr:cNvPr id="1182" name="AutoShape 1"/>
        <xdr:cNvSpPr>
          <a:spLocks noChangeArrowheads="1"/>
        </xdr:cNvSpPr>
      </xdr:nvSpPr>
      <xdr:spPr bwMode="auto">
        <a:xfrm>
          <a:off x="6057900" y="742950"/>
          <a:ext cx="257175" cy="76200"/>
        </a:xfrm>
        <a:prstGeom prst="leftRightArrow">
          <a:avLst>
            <a:gd name="adj1" fmla="val 50000"/>
            <a:gd name="adj2" fmla="val 67500"/>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4"/>
  <sheetViews>
    <sheetView tabSelected="1" zoomScale="85" zoomScaleNormal="100" workbookViewId="0"/>
  </sheetViews>
  <sheetFormatPr defaultRowHeight="13.5" x14ac:dyDescent="0.15"/>
  <cols>
    <col min="1" max="1" width="3.625" style="46" customWidth="1"/>
    <col min="2" max="2" width="9.125" style="46" customWidth="1"/>
    <col min="3" max="4" width="9" style="46"/>
    <col min="5" max="5" width="6.375" style="46" customWidth="1"/>
    <col min="6" max="6" width="12.625" style="46" customWidth="1"/>
    <col min="7" max="8" width="9" style="46"/>
    <col min="9" max="9" width="9.125" style="46" customWidth="1"/>
    <col min="10" max="10" width="3.625" style="46" customWidth="1"/>
    <col min="11" max="16384" width="9" style="46"/>
  </cols>
  <sheetData>
    <row r="1" spans="1:10" x14ac:dyDescent="0.15">
      <c r="A1" s="46" t="s">
        <v>261</v>
      </c>
    </row>
    <row r="3" spans="1:10" ht="28.5" x14ac:dyDescent="0.3">
      <c r="A3" s="495" t="s">
        <v>379</v>
      </c>
      <c r="B3" s="495"/>
      <c r="C3" s="495"/>
      <c r="D3" s="495"/>
      <c r="E3" s="495"/>
      <c r="F3" s="495"/>
      <c r="G3" s="495"/>
      <c r="H3" s="495"/>
      <c r="I3" s="495"/>
      <c r="J3" s="495"/>
    </row>
    <row r="4" spans="1:10" ht="24" x14ac:dyDescent="0.25">
      <c r="A4" s="1"/>
      <c r="B4" s="1"/>
      <c r="C4" s="1"/>
      <c r="D4" s="1"/>
      <c r="E4" s="1"/>
      <c r="F4" s="1"/>
      <c r="G4" s="1"/>
      <c r="H4" s="1"/>
      <c r="I4" s="1"/>
    </row>
    <row r="5" spans="1:10" ht="24" x14ac:dyDescent="0.25">
      <c r="A5" s="1"/>
      <c r="B5" s="1"/>
      <c r="C5" s="1"/>
      <c r="D5" s="1"/>
      <c r="E5" s="1"/>
      <c r="F5" s="1"/>
      <c r="G5" s="1"/>
      <c r="H5" s="1"/>
      <c r="I5" s="1"/>
    </row>
    <row r="6" spans="1:10" ht="24" x14ac:dyDescent="0.25">
      <c r="A6" s="1"/>
      <c r="B6" s="1"/>
      <c r="C6" s="1"/>
      <c r="D6" s="1"/>
      <c r="E6" s="1"/>
      <c r="F6" s="1"/>
      <c r="G6" s="1"/>
      <c r="H6" s="1"/>
      <c r="I6" s="1"/>
    </row>
    <row r="8" spans="1:10" ht="42" x14ac:dyDescent="0.4">
      <c r="A8" s="494" t="s">
        <v>200</v>
      </c>
      <c r="B8" s="494"/>
      <c r="C8" s="494"/>
      <c r="D8" s="494"/>
      <c r="E8" s="494"/>
      <c r="F8" s="494"/>
      <c r="G8" s="494"/>
      <c r="H8" s="494"/>
      <c r="I8" s="494"/>
      <c r="J8" s="494"/>
    </row>
    <row r="9" spans="1:10" ht="32.25" x14ac:dyDescent="0.3">
      <c r="A9" s="2"/>
      <c r="B9" s="2"/>
      <c r="C9" s="2"/>
      <c r="D9" s="2"/>
      <c r="E9" s="2"/>
      <c r="F9" s="2"/>
      <c r="G9" s="2"/>
      <c r="H9" s="2"/>
      <c r="I9" s="2"/>
    </row>
    <row r="10" spans="1:10" ht="32.25" x14ac:dyDescent="0.3">
      <c r="A10" s="2"/>
      <c r="B10" s="2"/>
      <c r="C10" s="2"/>
      <c r="D10" s="2"/>
      <c r="E10" s="2"/>
      <c r="F10" s="2"/>
      <c r="G10" s="2"/>
      <c r="H10" s="2"/>
      <c r="I10" s="2"/>
    </row>
    <row r="11" spans="1:10" ht="32.25" x14ac:dyDescent="0.3">
      <c r="A11" s="2"/>
      <c r="B11" s="2"/>
      <c r="C11" s="2"/>
      <c r="D11" s="2"/>
      <c r="E11" s="2"/>
      <c r="F11" s="2"/>
      <c r="G11" s="2"/>
      <c r="H11" s="2"/>
      <c r="I11" s="2"/>
    </row>
    <row r="12" spans="1:10" ht="28.5" x14ac:dyDescent="0.3">
      <c r="A12" s="3"/>
      <c r="B12" s="3"/>
      <c r="C12" s="3"/>
      <c r="D12" s="3"/>
      <c r="E12" s="3"/>
      <c r="F12" s="3"/>
      <c r="G12" s="3"/>
      <c r="H12" s="3"/>
      <c r="I12" s="3"/>
    </row>
    <row r="13" spans="1:10" ht="28.5" x14ac:dyDescent="0.3">
      <c r="A13" s="3"/>
      <c r="B13" s="3"/>
      <c r="C13" s="3"/>
      <c r="D13" s="3"/>
      <c r="E13" s="3"/>
      <c r="F13" s="3"/>
      <c r="G13" s="3"/>
      <c r="H13" s="3"/>
      <c r="I13" s="3"/>
    </row>
    <row r="16" spans="1:10" ht="24" x14ac:dyDescent="0.25">
      <c r="A16" s="499" t="s">
        <v>89</v>
      </c>
      <c r="B16" s="499"/>
      <c r="C16" s="499"/>
      <c r="D16" s="499"/>
      <c r="E16" s="499"/>
      <c r="F16" s="499"/>
      <c r="G16" s="499"/>
      <c r="H16" s="499"/>
      <c r="I16" s="499"/>
    </row>
    <row r="17" spans="1:9" ht="24" x14ac:dyDescent="0.25">
      <c r="A17" s="4"/>
      <c r="B17" s="4"/>
      <c r="C17" s="4"/>
      <c r="D17" s="4"/>
      <c r="E17" s="4"/>
      <c r="F17" s="4"/>
      <c r="G17" s="4"/>
      <c r="H17" s="4"/>
      <c r="I17" s="4"/>
    </row>
    <row r="18" spans="1:9" ht="24" x14ac:dyDescent="0.25">
      <c r="A18" s="4"/>
      <c r="B18" s="4"/>
      <c r="C18" s="4"/>
      <c r="D18" s="4"/>
      <c r="E18" s="4"/>
      <c r="F18" s="4"/>
      <c r="G18" s="4"/>
      <c r="H18" s="4"/>
      <c r="I18" s="4"/>
    </row>
    <row r="20" spans="1:9" ht="17.25" x14ac:dyDescent="0.2">
      <c r="B20" s="497" t="s">
        <v>90</v>
      </c>
      <c r="C20" s="497"/>
      <c r="D20" s="497"/>
      <c r="F20" s="46" t="s">
        <v>262</v>
      </c>
      <c r="G20" s="488" t="s">
        <v>126</v>
      </c>
      <c r="H20" s="488"/>
    </row>
    <row r="21" spans="1:9" ht="17.25" customHeight="1" x14ac:dyDescent="0.2">
      <c r="B21" s="489"/>
      <c r="C21" s="489"/>
      <c r="D21" s="490"/>
      <c r="F21" s="496" t="s">
        <v>263</v>
      </c>
      <c r="G21" s="496"/>
      <c r="H21" s="496"/>
      <c r="I21" s="496"/>
    </row>
    <row r="22" spans="1:9" ht="17.25" x14ac:dyDescent="0.2">
      <c r="B22" s="497" t="s">
        <v>91</v>
      </c>
      <c r="C22" s="497"/>
      <c r="D22" s="497"/>
      <c r="F22" s="46" t="s">
        <v>264</v>
      </c>
      <c r="G22" s="498" t="s">
        <v>127</v>
      </c>
      <c r="H22" s="498"/>
      <c r="I22" s="498"/>
    </row>
    <row r="23" spans="1:9" ht="17.25" customHeight="1" x14ac:dyDescent="0.2">
      <c r="B23" s="489"/>
      <c r="C23" s="489"/>
      <c r="D23" s="490"/>
      <c r="F23" s="496" t="s">
        <v>265</v>
      </c>
      <c r="G23" s="496"/>
      <c r="H23" s="496"/>
      <c r="I23" s="496"/>
    </row>
    <row r="24" spans="1:9" ht="17.25" x14ac:dyDescent="0.2">
      <c r="B24" s="497" t="s">
        <v>92</v>
      </c>
      <c r="C24" s="497"/>
      <c r="D24" s="497"/>
      <c r="F24" s="46" t="s">
        <v>266</v>
      </c>
      <c r="G24" s="488" t="s">
        <v>157</v>
      </c>
      <c r="H24" s="488"/>
    </row>
    <row r="25" spans="1:9" ht="17.25" customHeight="1" x14ac:dyDescent="0.2">
      <c r="B25" s="489"/>
      <c r="C25" s="489"/>
      <c r="D25" s="490"/>
      <c r="F25" s="496" t="s">
        <v>267</v>
      </c>
      <c r="G25" s="496"/>
      <c r="H25" s="496"/>
      <c r="I25" s="496"/>
    </row>
    <row r="26" spans="1:9" ht="17.25" x14ac:dyDescent="0.2">
      <c r="B26" s="497" t="s">
        <v>94</v>
      </c>
      <c r="C26" s="497"/>
      <c r="D26" s="497"/>
      <c r="F26" s="46" t="s">
        <v>268</v>
      </c>
      <c r="G26" s="498" t="s">
        <v>129</v>
      </c>
      <c r="H26" s="498"/>
      <c r="I26" s="498"/>
    </row>
    <row r="27" spans="1:9" ht="17.25" customHeight="1" x14ac:dyDescent="0.15">
      <c r="F27" s="496" t="s">
        <v>269</v>
      </c>
      <c r="G27" s="496"/>
      <c r="H27" s="496"/>
      <c r="I27" s="496"/>
    </row>
    <row r="28" spans="1:9" ht="17.25" x14ac:dyDescent="0.2">
      <c r="B28" s="497" t="s">
        <v>93</v>
      </c>
      <c r="C28" s="497"/>
      <c r="D28" s="497"/>
      <c r="F28" s="46" t="s">
        <v>270</v>
      </c>
      <c r="G28" s="488" t="s">
        <v>128</v>
      </c>
      <c r="H28" s="488"/>
    </row>
    <row r="29" spans="1:9" ht="17.25" customHeight="1" x14ac:dyDescent="0.2">
      <c r="B29" s="489"/>
      <c r="C29" s="489"/>
      <c r="D29" s="490"/>
      <c r="F29" s="496" t="s">
        <v>271</v>
      </c>
      <c r="G29" s="496"/>
      <c r="H29" s="496"/>
      <c r="I29" s="496"/>
    </row>
    <row r="30" spans="1:9" ht="17.25" x14ac:dyDescent="0.2">
      <c r="B30" s="497" t="s">
        <v>113</v>
      </c>
      <c r="C30" s="497"/>
      <c r="D30" s="497"/>
      <c r="F30" s="46" t="s">
        <v>272</v>
      </c>
      <c r="G30" s="488" t="s">
        <v>158</v>
      </c>
      <c r="H30" s="488"/>
    </row>
    <row r="31" spans="1:9" ht="17.25" customHeight="1" x14ac:dyDescent="0.15">
      <c r="F31" s="496" t="s">
        <v>273</v>
      </c>
      <c r="G31" s="496"/>
      <c r="H31" s="496"/>
      <c r="I31" s="496"/>
    </row>
    <row r="32" spans="1:9" ht="17.25" x14ac:dyDescent="0.2">
      <c r="B32" s="497" t="s">
        <v>100</v>
      </c>
      <c r="C32" s="497"/>
      <c r="D32" s="497"/>
      <c r="F32" s="46" t="s">
        <v>274</v>
      </c>
      <c r="G32" s="488" t="s">
        <v>130</v>
      </c>
      <c r="H32" s="488"/>
    </row>
    <row r="33" spans="2:10" ht="17.25" customHeight="1" x14ac:dyDescent="0.15">
      <c r="F33" s="496" t="s">
        <v>275</v>
      </c>
      <c r="G33" s="496"/>
      <c r="H33" s="496"/>
      <c r="I33" s="496"/>
    </row>
    <row r="34" spans="2:10" ht="17.25" x14ac:dyDescent="0.2">
      <c r="B34" s="497" t="s">
        <v>114</v>
      </c>
      <c r="C34" s="497"/>
      <c r="D34" s="497"/>
      <c r="F34" s="46" t="s">
        <v>276</v>
      </c>
      <c r="G34" s="488" t="s">
        <v>159</v>
      </c>
      <c r="H34" s="488"/>
    </row>
    <row r="35" spans="2:10" ht="17.25" customHeight="1" x14ac:dyDescent="0.15">
      <c r="F35" s="496" t="s">
        <v>277</v>
      </c>
      <c r="G35" s="496"/>
      <c r="H35" s="496"/>
      <c r="I35" s="496"/>
    </row>
    <row r="36" spans="2:10" ht="17.25" x14ac:dyDescent="0.2">
      <c r="B36" s="501" t="s">
        <v>170</v>
      </c>
      <c r="C36" s="501"/>
      <c r="D36" s="501"/>
      <c r="F36" s="46" t="s">
        <v>278</v>
      </c>
      <c r="G36" s="47" t="s">
        <v>171</v>
      </c>
      <c r="H36" s="488"/>
    </row>
    <row r="37" spans="2:10" ht="17.25" customHeight="1" x14ac:dyDescent="0.15">
      <c r="F37" s="496" t="s">
        <v>279</v>
      </c>
      <c r="G37" s="496"/>
      <c r="H37" s="496"/>
      <c r="I37" s="496"/>
    </row>
    <row r="38" spans="2:10" ht="14.25" x14ac:dyDescent="0.15">
      <c r="B38" s="500" t="s">
        <v>181</v>
      </c>
      <c r="C38" s="500"/>
      <c r="D38" s="500"/>
      <c r="E38" s="48"/>
      <c r="F38" s="48" t="s">
        <v>280</v>
      </c>
      <c r="G38" s="47" t="s">
        <v>182</v>
      </c>
      <c r="H38" s="47"/>
      <c r="I38" s="47"/>
    </row>
    <row r="39" spans="2:10" ht="17.25" customHeight="1" x14ac:dyDescent="0.2">
      <c r="B39" s="489"/>
      <c r="C39" s="489"/>
      <c r="D39" s="490"/>
      <c r="F39" s="496" t="s">
        <v>281</v>
      </c>
      <c r="G39" s="496"/>
      <c r="H39" s="496"/>
      <c r="I39" s="496"/>
    </row>
    <row r="40" spans="2:10" x14ac:dyDescent="0.15">
      <c r="B40" s="49"/>
      <c r="C40" s="49"/>
      <c r="D40" s="49"/>
      <c r="E40" s="49"/>
      <c r="F40" s="49"/>
      <c r="G40" s="49"/>
      <c r="H40" s="49"/>
      <c r="I40" s="49"/>
      <c r="J40" s="49"/>
    </row>
    <row r="41" spans="2:10" x14ac:dyDescent="0.15">
      <c r="F41" s="492">
        <v>42528</v>
      </c>
      <c r="G41" s="493"/>
      <c r="H41" s="493"/>
      <c r="I41" s="493"/>
    </row>
    <row r="43" spans="2:10" ht="17.25" customHeight="1" x14ac:dyDescent="0.15"/>
    <row r="44" spans="2:10" ht="17.25" customHeight="1" x14ac:dyDescent="0.15"/>
  </sheetData>
  <mergeCells count="26">
    <mergeCell ref="F39:I39"/>
    <mergeCell ref="F25:I25"/>
    <mergeCell ref="B28:D28"/>
    <mergeCell ref="F37:I37"/>
    <mergeCell ref="B32:D32"/>
    <mergeCell ref="B36:D36"/>
    <mergeCell ref="F33:I33"/>
    <mergeCell ref="B30:D30"/>
    <mergeCell ref="F31:I31"/>
    <mergeCell ref="B34:D34"/>
    <mergeCell ref="F41:I41"/>
    <mergeCell ref="A8:J8"/>
    <mergeCell ref="A3:J3"/>
    <mergeCell ref="F23:I23"/>
    <mergeCell ref="F29:I29"/>
    <mergeCell ref="B26:D26"/>
    <mergeCell ref="G26:I26"/>
    <mergeCell ref="F27:I27"/>
    <mergeCell ref="A16:I16"/>
    <mergeCell ref="B38:D38"/>
    <mergeCell ref="F35:I35"/>
    <mergeCell ref="B20:D20"/>
    <mergeCell ref="B24:D24"/>
    <mergeCell ref="F21:I21"/>
    <mergeCell ref="B22:D22"/>
    <mergeCell ref="G22:I22"/>
  </mergeCells>
  <phoneticPr fontId="2"/>
  <pageMargins left="0.78740157480314965" right="0.78740157480314965" top="0.59055118110236227" bottom="0.59055118110236227" header="0.51181102362204722" footer="0.51181102362204722"/>
  <pageSetup paperSize="9"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30"/>
  <sheetViews>
    <sheetView showZeros="0" zoomScaleNormal="100" workbookViewId="0">
      <selection sqref="A1:B1"/>
    </sheetView>
  </sheetViews>
  <sheetFormatPr defaultColWidth="8.5" defaultRowHeight="13.5" x14ac:dyDescent="0.15"/>
  <cols>
    <col min="1" max="1" width="10.625" style="8" customWidth="1"/>
    <col min="2" max="11" width="9.625" style="8" customWidth="1"/>
    <col min="12" max="12" width="10.625" style="8" customWidth="1"/>
    <col min="13" max="16384" width="8.5" style="8"/>
  </cols>
  <sheetData>
    <row r="1" spans="1:11" ht="20.100000000000001" customHeight="1" x14ac:dyDescent="0.15">
      <c r="A1" s="632" t="s">
        <v>81</v>
      </c>
      <c r="B1" s="632"/>
    </row>
    <row r="2" spans="1:11" ht="35.1" customHeight="1" x14ac:dyDescent="0.15">
      <c r="A2" s="558"/>
      <c r="B2" s="518" t="s">
        <v>82</v>
      </c>
      <c r="C2" s="518"/>
      <c r="D2" s="518"/>
      <c r="E2" s="518"/>
      <c r="F2" s="518"/>
      <c r="G2" s="518"/>
      <c r="H2" s="518"/>
      <c r="I2" s="518"/>
      <c r="J2" s="568"/>
      <c r="K2" s="633" t="s">
        <v>70</v>
      </c>
    </row>
    <row r="3" spans="1:11" ht="35.1" customHeight="1" thickBot="1" x14ac:dyDescent="0.2">
      <c r="A3" s="559"/>
      <c r="B3" s="60" t="s">
        <v>163</v>
      </c>
      <c r="C3" s="61" t="s">
        <v>5</v>
      </c>
      <c r="D3" s="61" t="s">
        <v>4</v>
      </c>
      <c r="E3" s="62" t="s">
        <v>164</v>
      </c>
      <c r="F3" s="63" t="s">
        <v>165</v>
      </c>
      <c r="G3" s="64" t="s">
        <v>244</v>
      </c>
      <c r="H3" s="63" t="s">
        <v>107</v>
      </c>
      <c r="I3" s="61" t="s">
        <v>104</v>
      </c>
      <c r="J3" s="65" t="s">
        <v>166</v>
      </c>
      <c r="K3" s="634"/>
    </row>
    <row r="4" spans="1:11" ht="35.1" customHeight="1" thickTop="1" x14ac:dyDescent="0.15">
      <c r="A4" s="66" t="s">
        <v>25</v>
      </c>
      <c r="B4" s="67">
        <v>0</v>
      </c>
      <c r="C4" s="68">
        <v>7</v>
      </c>
      <c r="D4" s="68">
        <v>0</v>
      </c>
      <c r="E4" s="69">
        <v>0</v>
      </c>
      <c r="F4" s="70">
        <v>40</v>
      </c>
      <c r="G4" s="68">
        <v>58</v>
      </c>
      <c r="H4" s="69">
        <v>1</v>
      </c>
      <c r="I4" s="68">
        <v>27</v>
      </c>
      <c r="J4" s="71">
        <f>126+0+37+1</f>
        <v>164</v>
      </c>
      <c r="K4" s="72">
        <f>5+0+0+370+0+6+2+216+27+0+0</f>
        <v>626</v>
      </c>
    </row>
    <row r="5" spans="1:11" ht="35.1" customHeight="1" x14ac:dyDescent="0.15">
      <c r="A5" s="152" t="s">
        <v>26</v>
      </c>
      <c r="B5" s="6">
        <v>1</v>
      </c>
      <c r="C5" s="73">
        <v>1295</v>
      </c>
      <c r="D5" s="73">
        <v>0</v>
      </c>
      <c r="E5" s="74">
        <v>0</v>
      </c>
      <c r="F5" s="74">
        <v>846</v>
      </c>
      <c r="G5" s="75">
        <v>26</v>
      </c>
      <c r="H5" s="76">
        <v>0</v>
      </c>
      <c r="I5" s="75">
        <v>3</v>
      </c>
      <c r="J5" s="77"/>
      <c r="K5" s="78">
        <f>36+281+43+0+1+0+19+0</f>
        <v>380</v>
      </c>
    </row>
    <row r="6" spans="1:11" ht="35.1" customHeight="1" x14ac:dyDescent="0.15">
      <c r="A6" s="152" t="s">
        <v>28</v>
      </c>
      <c r="B6" s="79">
        <v>0</v>
      </c>
      <c r="C6" s="75">
        <v>4</v>
      </c>
      <c r="D6" s="75">
        <v>0</v>
      </c>
      <c r="E6" s="79">
        <v>0</v>
      </c>
      <c r="F6" s="76">
        <v>3</v>
      </c>
      <c r="G6" s="75">
        <v>0</v>
      </c>
      <c r="H6" s="76">
        <v>0</v>
      </c>
      <c r="I6" s="75">
        <v>1</v>
      </c>
      <c r="J6" s="77"/>
      <c r="K6" s="80">
        <f>0+0+0+0+0+0</f>
        <v>0</v>
      </c>
    </row>
    <row r="7" spans="1:11" ht="35.1" customHeight="1" x14ac:dyDescent="0.15">
      <c r="A7" s="152" t="s">
        <v>29</v>
      </c>
      <c r="B7" s="79">
        <v>0</v>
      </c>
      <c r="C7" s="75">
        <v>0</v>
      </c>
      <c r="D7" s="75">
        <v>0</v>
      </c>
      <c r="E7" s="79">
        <v>0</v>
      </c>
      <c r="F7" s="76">
        <v>0</v>
      </c>
      <c r="G7" s="75">
        <v>0</v>
      </c>
      <c r="H7" s="76">
        <v>0</v>
      </c>
      <c r="I7" s="75">
        <v>0</v>
      </c>
      <c r="J7" s="77"/>
      <c r="K7" s="80">
        <v>0</v>
      </c>
    </row>
    <row r="8" spans="1:11" ht="35.1" customHeight="1" x14ac:dyDescent="0.15">
      <c r="A8" s="152" t="s">
        <v>109</v>
      </c>
      <c r="B8" s="79">
        <v>0</v>
      </c>
      <c r="C8" s="75">
        <v>1</v>
      </c>
      <c r="D8" s="75">
        <v>0</v>
      </c>
      <c r="E8" s="79">
        <v>0</v>
      </c>
      <c r="F8" s="76">
        <v>1</v>
      </c>
      <c r="G8" s="75">
        <v>0</v>
      </c>
      <c r="H8" s="76">
        <v>0</v>
      </c>
      <c r="I8" s="75">
        <v>0</v>
      </c>
      <c r="J8" s="79"/>
      <c r="K8" s="80">
        <f>0+54+1+0+0</f>
        <v>55</v>
      </c>
    </row>
    <row r="9" spans="1:11" ht="35.1" customHeight="1" x14ac:dyDescent="0.15">
      <c r="A9" s="152" t="s">
        <v>101</v>
      </c>
      <c r="B9" s="79">
        <v>0</v>
      </c>
      <c r="C9" s="75">
        <v>0</v>
      </c>
      <c r="D9" s="75">
        <v>0</v>
      </c>
      <c r="E9" s="79">
        <v>0</v>
      </c>
      <c r="F9" s="76">
        <v>0</v>
      </c>
      <c r="G9" s="75">
        <v>0</v>
      </c>
      <c r="H9" s="76">
        <v>0</v>
      </c>
      <c r="I9" s="75">
        <v>0</v>
      </c>
      <c r="J9" s="77"/>
      <c r="K9" s="80">
        <f>0+5+0+0+1</f>
        <v>6</v>
      </c>
    </row>
    <row r="10" spans="1:11" ht="35.1" customHeight="1" x14ac:dyDescent="0.15">
      <c r="A10" s="152" t="s">
        <v>110</v>
      </c>
      <c r="B10" s="79">
        <v>0</v>
      </c>
      <c r="C10" s="75">
        <v>2</v>
      </c>
      <c r="D10" s="75">
        <v>0</v>
      </c>
      <c r="E10" s="79">
        <v>0</v>
      </c>
      <c r="F10" s="76">
        <v>0</v>
      </c>
      <c r="G10" s="75">
        <v>1</v>
      </c>
      <c r="H10" s="76">
        <v>0</v>
      </c>
      <c r="I10" s="75">
        <v>1</v>
      </c>
      <c r="J10" s="79"/>
      <c r="K10" s="80">
        <f>0+1+0+0+0</f>
        <v>1</v>
      </c>
    </row>
    <row r="11" spans="1:11" ht="35.1" customHeight="1" x14ac:dyDescent="0.15">
      <c r="A11" s="152" t="s">
        <v>102</v>
      </c>
      <c r="B11" s="79">
        <v>0</v>
      </c>
      <c r="C11" s="75">
        <v>1</v>
      </c>
      <c r="D11" s="75">
        <v>0</v>
      </c>
      <c r="E11" s="79">
        <v>0</v>
      </c>
      <c r="F11" s="76">
        <v>0</v>
      </c>
      <c r="G11" s="75">
        <v>1</v>
      </c>
      <c r="H11" s="76">
        <v>0</v>
      </c>
      <c r="I11" s="75">
        <v>0</v>
      </c>
      <c r="J11" s="77"/>
      <c r="K11" s="80">
        <f>1+9+0+0+0+0</f>
        <v>10</v>
      </c>
    </row>
    <row r="12" spans="1:11" ht="35.1" customHeight="1" thickBot="1" x14ac:dyDescent="0.2">
      <c r="A12" s="153" t="s">
        <v>183</v>
      </c>
      <c r="B12" s="79">
        <v>0</v>
      </c>
      <c r="C12" s="75">
        <v>2</v>
      </c>
      <c r="D12" s="75">
        <v>0</v>
      </c>
      <c r="E12" s="79">
        <v>0</v>
      </c>
      <c r="F12" s="76">
        <v>0</v>
      </c>
      <c r="G12" s="75">
        <v>1</v>
      </c>
      <c r="H12" s="76">
        <v>0</v>
      </c>
      <c r="I12" s="75">
        <v>2</v>
      </c>
      <c r="J12" s="77"/>
      <c r="K12" s="80">
        <f>0+36+0+1+0</f>
        <v>37</v>
      </c>
    </row>
    <row r="13" spans="1:11" ht="35.1" customHeight="1" thickTop="1" x14ac:dyDescent="0.15">
      <c r="A13" s="81" t="s">
        <v>32</v>
      </c>
      <c r="B13" s="82">
        <f t="shared" ref="B13:J13" si="0">SUM(B4:B12)</f>
        <v>1</v>
      </c>
      <c r="C13" s="83">
        <f t="shared" si="0"/>
        <v>1312</v>
      </c>
      <c r="D13" s="68">
        <f t="shared" si="0"/>
        <v>0</v>
      </c>
      <c r="E13" s="68">
        <f t="shared" si="0"/>
        <v>0</v>
      </c>
      <c r="F13" s="68">
        <f t="shared" si="0"/>
        <v>890</v>
      </c>
      <c r="G13" s="68">
        <f t="shared" si="0"/>
        <v>87</v>
      </c>
      <c r="H13" s="68">
        <f t="shared" si="0"/>
        <v>1</v>
      </c>
      <c r="I13" s="68">
        <f t="shared" si="0"/>
        <v>34</v>
      </c>
      <c r="J13" s="69">
        <f t="shared" si="0"/>
        <v>164</v>
      </c>
      <c r="K13" s="84">
        <f>SUM(K4:K12)</f>
        <v>1115</v>
      </c>
    </row>
    <row r="14" spans="1:11" ht="9.75" customHeight="1" x14ac:dyDescent="0.15"/>
    <row r="15" spans="1:11" ht="9.75" customHeight="1" x14ac:dyDescent="0.15"/>
    <row r="16" spans="1:11" ht="35.1" customHeight="1" x14ac:dyDescent="0.15">
      <c r="A16" s="637"/>
      <c r="B16" s="518" t="s">
        <v>83</v>
      </c>
      <c r="C16" s="518"/>
      <c r="D16" s="518"/>
      <c r="E16" s="518"/>
      <c r="F16" s="518"/>
      <c r="G16" s="518"/>
      <c r="H16" s="518"/>
      <c r="I16" s="518"/>
      <c r="J16" s="568"/>
      <c r="K16" s="633" t="s">
        <v>32</v>
      </c>
    </row>
    <row r="17" spans="1:11" ht="35.1" customHeight="1" thickBot="1" x14ac:dyDescent="0.2">
      <c r="A17" s="638"/>
      <c r="B17" s="60" t="s">
        <v>163</v>
      </c>
      <c r="C17" s="61" t="s">
        <v>5</v>
      </c>
      <c r="D17" s="61" t="s">
        <v>4</v>
      </c>
      <c r="E17" s="62" t="s">
        <v>164</v>
      </c>
      <c r="F17" s="63" t="s">
        <v>165</v>
      </c>
      <c r="G17" s="64" t="s">
        <v>244</v>
      </c>
      <c r="H17" s="63" t="s">
        <v>107</v>
      </c>
      <c r="I17" s="61" t="s">
        <v>104</v>
      </c>
      <c r="J17" s="85" t="s">
        <v>166</v>
      </c>
      <c r="K17" s="634"/>
    </row>
    <row r="18" spans="1:11" ht="35.1" customHeight="1" thickTop="1" x14ac:dyDescent="0.15">
      <c r="A18" s="66" t="s">
        <v>25</v>
      </c>
      <c r="B18" s="67">
        <v>1670</v>
      </c>
      <c r="C18" s="68">
        <v>1833</v>
      </c>
      <c r="D18" s="68">
        <v>94</v>
      </c>
      <c r="E18" s="68">
        <v>0</v>
      </c>
      <c r="F18" s="86">
        <v>266</v>
      </c>
      <c r="G18" s="67">
        <v>2964</v>
      </c>
      <c r="H18" s="70">
        <v>140</v>
      </c>
      <c r="I18" s="73">
        <v>532</v>
      </c>
      <c r="J18" s="74">
        <f>3973+161+444+9</f>
        <v>4587</v>
      </c>
      <c r="K18" s="84">
        <f>SUM(B18:J18)</f>
        <v>12086</v>
      </c>
    </row>
    <row r="19" spans="1:11" ht="35.1" customHeight="1" x14ac:dyDescent="0.15">
      <c r="A19" s="152" t="s">
        <v>26</v>
      </c>
      <c r="B19" s="6">
        <v>15</v>
      </c>
      <c r="C19" s="73">
        <f>29608+45</f>
        <v>29653</v>
      </c>
      <c r="D19" s="73">
        <v>10709</v>
      </c>
      <c r="E19" s="73">
        <v>704</v>
      </c>
      <c r="F19" s="73">
        <f>8915+1</f>
        <v>8916</v>
      </c>
      <c r="G19" s="6">
        <v>680</v>
      </c>
      <c r="H19" s="74">
        <v>21</v>
      </c>
      <c r="I19" s="75">
        <v>63</v>
      </c>
      <c r="J19" s="76">
        <v>0</v>
      </c>
      <c r="K19" s="80">
        <f>SUM(B19:J19)</f>
        <v>50761</v>
      </c>
    </row>
    <row r="20" spans="1:11" ht="35.1" customHeight="1" x14ac:dyDescent="0.15">
      <c r="A20" s="152" t="s">
        <v>28</v>
      </c>
      <c r="B20" s="79">
        <v>0</v>
      </c>
      <c r="C20" s="75">
        <v>320</v>
      </c>
      <c r="D20" s="75">
        <v>29</v>
      </c>
      <c r="E20" s="75">
        <v>0</v>
      </c>
      <c r="F20" s="75">
        <v>167</v>
      </c>
      <c r="G20" s="79">
        <v>53</v>
      </c>
      <c r="H20" s="76">
        <v>1</v>
      </c>
      <c r="I20" s="76">
        <v>13</v>
      </c>
      <c r="J20" s="76">
        <v>0</v>
      </c>
      <c r="K20" s="80">
        <f t="shared" ref="K20:K26" si="1">SUM(B20:J20)</f>
        <v>583</v>
      </c>
    </row>
    <row r="21" spans="1:11" ht="35.1" customHeight="1" x14ac:dyDescent="0.15">
      <c r="A21" s="152" t="s">
        <v>29</v>
      </c>
      <c r="B21" s="79">
        <v>0</v>
      </c>
      <c r="C21" s="75">
        <v>0</v>
      </c>
      <c r="D21" s="75">
        <v>0</v>
      </c>
      <c r="E21" s="75">
        <v>0</v>
      </c>
      <c r="F21" s="75">
        <v>0</v>
      </c>
      <c r="G21" s="79">
        <v>0</v>
      </c>
      <c r="H21" s="76">
        <v>0</v>
      </c>
      <c r="I21" s="76">
        <v>2</v>
      </c>
      <c r="J21" s="76">
        <v>0</v>
      </c>
      <c r="K21" s="80">
        <f t="shared" si="1"/>
        <v>2</v>
      </c>
    </row>
    <row r="22" spans="1:11" ht="35.1" customHeight="1" x14ac:dyDescent="0.15">
      <c r="A22" s="152" t="s">
        <v>109</v>
      </c>
      <c r="B22" s="79">
        <v>0</v>
      </c>
      <c r="C22" s="75">
        <v>154</v>
      </c>
      <c r="D22" s="75">
        <v>212</v>
      </c>
      <c r="E22" s="79">
        <v>0</v>
      </c>
      <c r="F22" s="76">
        <v>60</v>
      </c>
      <c r="G22" s="75">
        <v>14</v>
      </c>
      <c r="H22" s="76">
        <v>0</v>
      </c>
      <c r="I22" s="75">
        <v>6</v>
      </c>
      <c r="J22" s="79">
        <v>0</v>
      </c>
      <c r="K22" s="80">
        <f t="shared" si="1"/>
        <v>446</v>
      </c>
    </row>
    <row r="23" spans="1:11" ht="35.1" customHeight="1" x14ac:dyDescent="0.15">
      <c r="A23" s="152" t="s">
        <v>101</v>
      </c>
      <c r="B23" s="79">
        <v>0</v>
      </c>
      <c r="C23" s="75">
        <v>502</v>
      </c>
      <c r="D23" s="75">
        <v>358</v>
      </c>
      <c r="E23" s="75">
        <v>0</v>
      </c>
      <c r="F23" s="75">
        <v>102</v>
      </c>
      <c r="G23" s="79">
        <v>4</v>
      </c>
      <c r="H23" s="76">
        <v>0</v>
      </c>
      <c r="I23" s="76">
        <v>5</v>
      </c>
      <c r="J23" s="76">
        <v>0</v>
      </c>
      <c r="K23" s="80">
        <f t="shared" si="1"/>
        <v>971</v>
      </c>
    </row>
    <row r="24" spans="1:11" ht="35.1" customHeight="1" x14ac:dyDescent="0.15">
      <c r="A24" s="87" t="s">
        <v>110</v>
      </c>
      <c r="B24" s="6">
        <v>0</v>
      </c>
      <c r="C24" s="73">
        <v>159</v>
      </c>
      <c r="D24" s="73">
        <v>194</v>
      </c>
      <c r="E24" s="6">
        <v>0</v>
      </c>
      <c r="F24" s="74">
        <v>117</v>
      </c>
      <c r="G24" s="73">
        <v>96</v>
      </c>
      <c r="H24" s="74">
        <v>0</v>
      </c>
      <c r="I24" s="75">
        <v>3</v>
      </c>
      <c r="J24" s="6">
        <v>0</v>
      </c>
      <c r="K24" s="80">
        <f t="shared" si="1"/>
        <v>569</v>
      </c>
    </row>
    <row r="25" spans="1:11" ht="35.1" customHeight="1" x14ac:dyDescent="0.15">
      <c r="A25" s="152" t="s">
        <v>102</v>
      </c>
      <c r="B25" s="79">
        <v>3</v>
      </c>
      <c r="C25" s="75">
        <v>351</v>
      </c>
      <c r="D25" s="75">
        <v>168</v>
      </c>
      <c r="E25" s="75">
        <v>0</v>
      </c>
      <c r="F25" s="75">
        <v>146</v>
      </c>
      <c r="G25" s="79">
        <v>147</v>
      </c>
      <c r="H25" s="75">
        <v>0</v>
      </c>
      <c r="I25" s="73">
        <v>2</v>
      </c>
      <c r="J25" s="88">
        <v>0</v>
      </c>
      <c r="K25" s="80">
        <f>SUM(B25:J25)</f>
        <v>817</v>
      </c>
    </row>
    <row r="26" spans="1:11" ht="35.1" customHeight="1" thickBot="1" x14ac:dyDescent="0.2">
      <c r="A26" s="152" t="s">
        <v>183</v>
      </c>
      <c r="B26" s="79">
        <v>0</v>
      </c>
      <c r="C26" s="75">
        <v>748</v>
      </c>
      <c r="D26" s="75">
        <v>556</v>
      </c>
      <c r="E26" s="75">
        <v>0</v>
      </c>
      <c r="F26" s="75">
        <v>430</v>
      </c>
      <c r="G26" s="79">
        <v>424</v>
      </c>
      <c r="H26" s="75">
        <v>0</v>
      </c>
      <c r="I26" s="88">
        <v>30</v>
      </c>
      <c r="J26" s="88">
        <v>0</v>
      </c>
      <c r="K26" s="80">
        <f t="shared" si="1"/>
        <v>2188</v>
      </c>
    </row>
    <row r="27" spans="1:11" ht="35.1" customHeight="1" thickTop="1" x14ac:dyDescent="0.15">
      <c r="A27" s="81" t="s">
        <v>32</v>
      </c>
      <c r="B27" s="82">
        <f t="shared" ref="B27:J27" si="2">SUM(B18:B26)</f>
        <v>1688</v>
      </c>
      <c r="C27" s="68">
        <f t="shared" si="2"/>
        <v>33720</v>
      </c>
      <c r="D27" s="68">
        <f t="shared" si="2"/>
        <v>12320</v>
      </c>
      <c r="E27" s="68">
        <f t="shared" si="2"/>
        <v>704</v>
      </c>
      <c r="F27" s="68">
        <f t="shared" si="2"/>
        <v>10204</v>
      </c>
      <c r="G27" s="68">
        <f t="shared" si="2"/>
        <v>4382</v>
      </c>
      <c r="H27" s="68">
        <f t="shared" si="2"/>
        <v>162</v>
      </c>
      <c r="I27" s="68">
        <f t="shared" si="2"/>
        <v>656</v>
      </c>
      <c r="J27" s="68">
        <f t="shared" si="2"/>
        <v>4587</v>
      </c>
      <c r="K27" s="84">
        <f>SUM(B27:J27)</f>
        <v>68423</v>
      </c>
    </row>
    <row r="28" spans="1:11" ht="20.100000000000001" customHeight="1" x14ac:dyDescent="0.15">
      <c r="A28" s="636"/>
      <c r="B28" s="636"/>
      <c r="C28" s="636"/>
      <c r="D28" s="19"/>
      <c r="E28" s="635"/>
      <c r="F28" s="635"/>
      <c r="G28" s="15" t="s">
        <v>71</v>
      </c>
    </row>
    <row r="29" spans="1:11" x14ac:dyDescent="0.15">
      <c r="A29" s="8" t="s">
        <v>6</v>
      </c>
    </row>
    <row r="30" spans="1:11" x14ac:dyDescent="0.15">
      <c r="B30" s="8" t="s">
        <v>25</v>
      </c>
      <c r="C30" s="19">
        <v>1273</v>
      </c>
    </row>
  </sheetData>
  <mergeCells count="9">
    <mergeCell ref="A1:B1"/>
    <mergeCell ref="A2:A3"/>
    <mergeCell ref="K2:K3"/>
    <mergeCell ref="E28:F28"/>
    <mergeCell ref="A28:C28"/>
    <mergeCell ref="K16:K17"/>
    <mergeCell ref="B2:J2"/>
    <mergeCell ref="B16:J16"/>
    <mergeCell ref="A16:A17"/>
  </mergeCells>
  <phoneticPr fontId="2"/>
  <pageMargins left="0.78740157480314965" right="0.78740157480314965" top="0.59055118110236227" bottom="0.59055118110236227" header="0.51181102362204722" footer="0.51181102362204722"/>
  <pageSetup paperSize="9" scale="81" orientation="portrait" r:id="rId1"/>
  <headerFooter scaleWithDoc="0" alignWithMargins="0">
    <oddFooter>&amp;C&amp;"ＭＳ Ｐ明朝,標準"&amp;A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4"/>
  <sheetViews>
    <sheetView zoomScaleNormal="100" workbookViewId="0"/>
  </sheetViews>
  <sheetFormatPr defaultRowHeight="13.5" x14ac:dyDescent="0.15"/>
  <cols>
    <col min="1" max="1" width="9" style="40"/>
    <col min="2" max="4" width="12.625" style="40" customWidth="1"/>
    <col min="5" max="5" width="8.625" style="40" customWidth="1"/>
    <col min="6" max="6" width="17.625" style="40" customWidth="1"/>
    <col min="7" max="16384" width="9" style="40"/>
  </cols>
  <sheetData>
    <row r="1" spans="1:7" ht="17.100000000000001" customHeight="1" x14ac:dyDescent="0.15">
      <c r="A1" s="39" t="s">
        <v>604</v>
      </c>
      <c r="B1" s="39"/>
      <c r="C1" s="39"/>
      <c r="D1" s="39"/>
      <c r="E1" s="39"/>
      <c r="F1" s="39"/>
      <c r="G1" s="39"/>
    </row>
    <row r="2" spans="1:7" ht="12.95" customHeight="1" x14ac:dyDescent="0.15">
      <c r="A2" s="654" t="s">
        <v>121</v>
      </c>
      <c r="B2" s="654"/>
      <c r="C2" s="654"/>
    </row>
    <row r="3" spans="1:7" ht="14.25" thickBot="1" x14ac:dyDescent="0.2">
      <c r="A3" s="39"/>
      <c r="B3" s="365" t="s">
        <v>259</v>
      </c>
      <c r="C3" s="39"/>
      <c r="E3" s="366" t="s">
        <v>86</v>
      </c>
      <c r="F3" s="366" t="s">
        <v>87</v>
      </c>
    </row>
    <row r="4" spans="1:7" ht="15" customHeight="1" x14ac:dyDescent="0.15">
      <c r="B4" s="656" t="s">
        <v>321</v>
      </c>
      <c r="C4" s="657"/>
      <c r="D4" s="657"/>
      <c r="E4" s="367">
        <v>73</v>
      </c>
      <c r="F4" s="368">
        <v>988</v>
      </c>
    </row>
    <row r="5" spans="1:7" ht="15" customHeight="1" x14ac:dyDescent="0.15">
      <c r="A5" s="366"/>
      <c r="B5" s="652" t="s">
        <v>322</v>
      </c>
      <c r="C5" s="655"/>
      <c r="D5" s="655"/>
      <c r="E5" s="369">
        <v>15</v>
      </c>
      <c r="F5" s="370">
        <v>626</v>
      </c>
    </row>
    <row r="6" spans="1:7" ht="15" customHeight="1" x14ac:dyDescent="0.15">
      <c r="B6" s="641" t="s">
        <v>325</v>
      </c>
      <c r="C6" s="642"/>
      <c r="D6" s="642"/>
      <c r="E6" s="371">
        <v>10</v>
      </c>
      <c r="F6" s="372">
        <v>234</v>
      </c>
    </row>
    <row r="7" spans="1:7" ht="15" customHeight="1" x14ac:dyDescent="0.15">
      <c r="B7" s="652" t="s">
        <v>324</v>
      </c>
      <c r="C7" s="653"/>
      <c r="D7" s="653"/>
      <c r="E7" s="369">
        <v>10</v>
      </c>
      <c r="F7" s="370">
        <v>230</v>
      </c>
    </row>
    <row r="8" spans="1:7" ht="15" customHeight="1" thickBot="1" x14ac:dyDescent="0.2">
      <c r="B8" s="658" t="s">
        <v>323</v>
      </c>
      <c r="C8" s="659"/>
      <c r="D8" s="659"/>
      <c r="E8" s="373">
        <v>10</v>
      </c>
      <c r="F8" s="374">
        <v>194</v>
      </c>
    </row>
    <row r="9" spans="1:7" ht="15" customHeight="1" thickTop="1" x14ac:dyDescent="0.15">
      <c r="B9" s="652" t="s">
        <v>300</v>
      </c>
      <c r="C9" s="653"/>
      <c r="D9" s="653"/>
      <c r="E9" s="369">
        <v>1</v>
      </c>
      <c r="F9" s="375">
        <v>31</v>
      </c>
    </row>
    <row r="10" spans="1:7" ht="15" customHeight="1" x14ac:dyDescent="0.15">
      <c r="B10" s="641" t="s">
        <v>569</v>
      </c>
      <c r="C10" s="642"/>
      <c r="D10" s="642"/>
      <c r="E10" s="371">
        <v>1</v>
      </c>
      <c r="F10" s="372">
        <v>30</v>
      </c>
    </row>
    <row r="11" spans="1:7" ht="15" customHeight="1" x14ac:dyDescent="0.15">
      <c r="B11" s="643" t="s">
        <v>301</v>
      </c>
      <c r="C11" s="649"/>
      <c r="D11" s="650"/>
      <c r="E11" s="371">
        <v>1</v>
      </c>
      <c r="F11" s="376">
        <v>17</v>
      </c>
    </row>
    <row r="12" spans="1:7" ht="15" customHeight="1" x14ac:dyDescent="0.15">
      <c r="B12" s="641" t="s">
        <v>372</v>
      </c>
      <c r="C12" s="642"/>
      <c r="D12" s="642"/>
      <c r="E12" s="371">
        <v>3</v>
      </c>
      <c r="F12" s="376">
        <v>72</v>
      </c>
    </row>
    <row r="13" spans="1:7" ht="39" x14ac:dyDescent="0.15">
      <c r="B13" s="641" t="s">
        <v>583</v>
      </c>
      <c r="C13" s="642"/>
      <c r="D13" s="642"/>
      <c r="E13" s="377">
        <v>1</v>
      </c>
      <c r="F13" s="378" t="s">
        <v>584</v>
      </c>
    </row>
    <row r="14" spans="1:7" ht="15" customHeight="1" x14ac:dyDescent="0.15">
      <c r="B14" s="641" t="s">
        <v>303</v>
      </c>
      <c r="C14" s="642"/>
      <c r="D14" s="642"/>
      <c r="E14" s="371">
        <v>1</v>
      </c>
      <c r="F14" s="372">
        <v>67</v>
      </c>
    </row>
    <row r="15" spans="1:7" ht="24.95" customHeight="1" x14ac:dyDescent="0.15">
      <c r="B15" s="643" t="s">
        <v>302</v>
      </c>
      <c r="C15" s="649"/>
      <c r="D15" s="650"/>
      <c r="E15" s="371">
        <v>1</v>
      </c>
      <c r="F15" s="376">
        <v>15</v>
      </c>
    </row>
    <row r="16" spans="1:7" ht="15" customHeight="1" x14ac:dyDescent="0.15">
      <c r="B16" s="641" t="s">
        <v>571</v>
      </c>
      <c r="C16" s="642"/>
      <c r="D16" s="642"/>
      <c r="E16" s="371">
        <v>1</v>
      </c>
      <c r="F16" s="376">
        <v>14</v>
      </c>
    </row>
    <row r="17" spans="1:7" ht="27.95" customHeight="1" x14ac:dyDescent="0.15">
      <c r="B17" s="652" t="s">
        <v>570</v>
      </c>
      <c r="C17" s="653"/>
      <c r="D17" s="653"/>
      <c r="E17" s="369">
        <v>1</v>
      </c>
      <c r="F17" s="375">
        <v>10</v>
      </c>
    </row>
    <row r="18" spans="1:7" ht="15" customHeight="1" x14ac:dyDescent="0.15">
      <c r="B18" s="641" t="s">
        <v>575</v>
      </c>
      <c r="C18" s="642"/>
      <c r="D18" s="642"/>
      <c r="E18" s="371">
        <v>3</v>
      </c>
      <c r="F18" s="372">
        <v>92</v>
      </c>
    </row>
    <row r="19" spans="1:7" ht="15" customHeight="1" x14ac:dyDescent="0.15">
      <c r="A19" s="366"/>
      <c r="B19" s="652" t="s">
        <v>373</v>
      </c>
      <c r="C19" s="653"/>
      <c r="D19" s="653"/>
      <c r="E19" s="369">
        <v>4</v>
      </c>
      <c r="F19" s="370">
        <v>251</v>
      </c>
    </row>
    <row r="20" spans="1:7" ht="15" customHeight="1" x14ac:dyDescent="0.15">
      <c r="B20" s="641" t="s">
        <v>308</v>
      </c>
      <c r="C20" s="642"/>
      <c r="D20" s="642"/>
      <c r="E20" s="371">
        <v>1</v>
      </c>
      <c r="F20" s="376">
        <v>52</v>
      </c>
    </row>
    <row r="21" spans="1:7" ht="15" customHeight="1" x14ac:dyDescent="0.15">
      <c r="B21" s="641" t="s">
        <v>304</v>
      </c>
      <c r="C21" s="642"/>
      <c r="D21" s="642"/>
      <c r="E21" s="371">
        <v>1</v>
      </c>
      <c r="F21" s="372">
        <v>50</v>
      </c>
    </row>
    <row r="22" spans="1:7" ht="15" customHeight="1" x14ac:dyDescent="0.15">
      <c r="B22" s="643" t="s">
        <v>582</v>
      </c>
      <c r="C22" s="649"/>
      <c r="D22" s="650"/>
      <c r="E22" s="371">
        <v>1</v>
      </c>
      <c r="F22" s="372">
        <v>36</v>
      </c>
    </row>
    <row r="23" spans="1:7" ht="15" customHeight="1" x14ac:dyDescent="0.15">
      <c r="B23" s="641" t="s">
        <v>305</v>
      </c>
      <c r="C23" s="642"/>
      <c r="D23" s="642"/>
      <c r="E23" s="371">
        <v>1</v>
      </c>
      <c r="F23" s="376">
        <v>28</v>
      </c>
      <c r="G23" s="40" t="s">
        <v>115</v>
      </c>
    </row>
    <row r="24" spans="1:7" ht="15" customHeight="1" x14ac:dyDescent="0.15">
      <c r="B24" s="643" t="s">
        <v>576</v>
      </c>
      <c r="C24" s="644"/>
      <c r="D24" s="645"/>
      <c r="E24" s="377">
        <v>1</v>
      </c>
      <c r="F24" s="379">
        <v>9</v>
      </c>
    </row>
    <row r="25" spans="1:7" ht="15" customHeight="1" x14ac:dyDescent="0.15">
      <c r="B25" s="641" t="s">
        <v>307</v>
      </c>
      <c r="C25" s="642"/>
      <c r="D25" s="642"/>
      <c r="E25" s="371">
        <v>2</v>
      </c>
      <c r="F25" s="376">
        <v>31</v>
      </c>
    </row>
    <row r="26" spans="1:7" ht="27.95" customHeight="1" x14ac:dyDescent="0.15">
      <c r="B26" s="641" t="s">
        <v>574</v>
      </c>
      <c r="C26" s="642"/>
      <c r="D26" s="642"/>
      <c r="E26" s="371">
        <v>1</v>
      </c>
      <c r="F26" s="376">
        <v>75</v>
      </c>
    </row>
    <row r="27" spans="1:7" ht="15" customHeight="1" x14ac:dyDescent="0.15">
      <c r="B27" s="641" t="s">
        <v>306</v>
      </c>
      <c r="C27" s="642"/>
      <c r="D27" s="642"/>
      <c r="E27" s="371">
        <v>1</v>
      </c>
      <c r="F27" s="376">
        <v>43</v>
      </c>
    </row>
    <row r="28" spans="1:7" ht="15" customHeight="1" x14ac:dyDescent="0.15">
      <c r="B28" s="646" t="s">
        <v>586</v>
      </c>
      <c r="C28" s="647"/>
      <c r="D28" s="648"/>
      <c r="E28" s="369">
        <v>1</v>
      </c>
      <c r="F28" s="375">
        <v>42</v>
      </c>
    </row>
    <row r="29" spans="1:7" ht="15" customHeight="1" x14ac:dyDescent="0.15">
      <c r="B29" s="646" t="s">
        <v>587</v>
      </c>
      <c r="C29" s="647"/>
      <c r="D29" s="648"/>
      <c r="E29" s="369">
        <v>1</v>
      </c>
      <c r="F29" s="375">
        <v>5</v>
      </c>
    </row>
    <row r="30" spans="1:7" ht="15" customHeight="1" x14ac:dyDescent="0.15">
      <c r="B30" s="643" t="s">
        <v>580</v>
      </c>
      <c r="C30" s="649"/>
      <c r="D30" s="650"/>
      <c r="E30" s="371">
        <v>1</v>
      </c>
      <c r="F30" s="372">
        <v>22</v>
      </c>
    </row>
    <row r="31" spans="1:7" ht="15" customHeight="1" x14ac:dyDescent="0.15">
      <c r="B31" s="643" t="s">
        <v>581</v>
      </c>
      <c r="C31" s="649"/>
      <c r="D31" s="650"/>
      <c r="E31" s="371">
        <v>1</v>
      </c>
      <c r="F31" s="372">
        <v>10</v>
      </c>
    </row>
    <row r="32" spans="1:7" ht="15" customHeight="1" x14ac:dyDescent="0.15">
      <c r="B32" s="641" t="s">
        <v>572</v>
      </c>
      <c r="C32" s="651"/>
      <c r="D32" s="651"/>
      <c r="E32" s="371">
        <v>1</v>
      </c>
      <c r="F32" s="376">
        <v>28</v>
      </c>
    </row>
    <row r="33" spans="2:6" ht="15" customHeight="1" x14ac:dyDescent="0.15">
      <c r="B33" s="641" t="s">
        <v>310</v>
      </c>
      <c r="C33" s="642"/>
      <c r="D33" s="642"/>
      <c r="E33" s="371">
        <v>1</v>
      </c>
      <c r="F33" s="376">
        <v>25</v>
      </c>
    </row>
    <row r="34" spans="2:6" ht="24.95" customHeight="1" x14ac:dyDescent="0.15">
      <c r="B34" s="641" t="s">
        <v>374</v>
      </c>
      <c r="C34" s="642"/>
      <c r="D34" s="642"/>
      <c r="E34" s="371">
        <v>4</v>
      </c>
      <c r="F34" s="376">
        <v>120</v>
      </c>
    </row>
    <row r="35" spans="2:6" ht="39" x14ac:dyDescent="0.15">
      <c r="B35" s="641" t="s">
        <v>312</v>
      </c>
      <c r="C35" s="642"/>
      <c r="D35" s="642"/>
      <c r="E35" s="377">
        <v>1</v>
      </c>
      <c r="F35" s="378" t="s">
        <v>585</v>
      </c>
    </row>
    <row r="36" spans="2:6" ht="15" customHeight="1" x14ac:dyDescent="0.15">
      <c r="B36" s="643" t="s">
        <v>579</v>
      </c>
      <c r="C36" s="649"/>
      <c r="D36" s="650"/>
      <c r="E36" s="371">
        <v>1</v>
      </c>
      <c r="F36" s="372">
        <v>51</v>
      </c>
    </row>
    <row r="37" spans="2:6" ht="15" customHeight="1" x14ac:dyDescent="0.15">
      <c r="B37" s="641" t="s">
        <v>311</v>
      </c>
      <c r="C37" s="642"/>
      <c r="D37" s="642"/>
      <c r="E37" s="371">
        <v>1</v>
      </c>
      <c r="F37" s="376">
        <v>30</v>
      </c>
    </row>
    <row r="38" spans="2:6" ht="15" customHeight="1" x14ac:dyDescent="0.15">
      <c r="B38" s="643" t="s">
        <v>573</v>
      </c>
      <c r="C38" s="644"/>
      <c r="D38" s="645"/>
      <c r="E38" s="371">
        <v>1</v>
      </c>
      <c r="F38" s="376">
        <v>28</v>
      </c>
    </row>
    <row r="39" spans="2:6" ht="15" customHeight="1" x14ac:dyDescent="0.15">
      <c r="B39" s="643" t="s">
        <v>578</v>
      </c>
      <c r="C39" s="644"/>
      <c r="D39" s="645"/>
      <c r="E39" s="377">
        <v>1</v>
      </c>
      <c r="F39" s="379">
        <v>21</v>
      </c>
    </row>
    <row r="40" spans="2:6" ht="24.95" customHeight="1" x14ac:dyDescent="0.15">
      <c r="B40" s="641" t="s">
        <v>313</v>
      </c>
      <c r="C40" s="642"/>
      <c r="D40" s="642"/>
      <c r="E40" s="371">
        <v>1</v>
      </c>
      <c r="F40" s="376">
        <v>13</v>
      </c>
    </row>
    <row r="41" spans="2:6" ht="15" customHeight="1" x14ac:dyDescent="0.15">
      <c r="B41" s="643" t="s">
        <v>309</v>
      </c>
      <c r="C41" s="644"/>
      <c r="D41" s="645"/>
      <c r="E41" s="371">
        <v>1</v>
      </c>
      <c r="F41" s="376">
        <v>11</v>
      </c>
    </row>
    <row r="42" spans="2:6" ht="15" customHeight="1" x14ac:dyDescent="0.15">
      <c r="B42" s="643" t="s">
        <v>577</v>
      </c>
      <c r="C42" s="644"/>
      <c r="D42" s="645"/>
      <c r="E42" s="377">
        <v>1</v>
      </c>
      <c r="F42" s="379">
        <v>6</v>
      </c>
    </row>
    <row r="43" spans="2:6" ht="15" customHeight="1" x14ac:dyDescent="0.15">
      <c r="B43" s="641" t="s">
        <v>314</v>
      </c>
      <c r="C43" s="642"/>
      <c r="D43" s="642"/>
      <c r="E43" s="371">
        <v>1</v>
      </c>
      <c r="F43" s="376">
        <v>61</v>
      </c>
    </row>
    <row r="44" spans="2:6" ht="15" customHeight="1" x14ac:dyDescent="0.15">
      <c r="B44" s="643" t="s">
        <v>315</v>
      </c>
      <c r="C44" s="644"/>
      <c r="D44" s="645"/>
      <c r="E44" s="371">
        <v>1</v>
      </c>
      <c r="F44" s="376">
        <v>42</v>
      </c>
    </row>
    <row r="45" spans="2:6" ht="15" customHeight="1" x14ac:dyDescent="0.15">
      <c r="B45" s="643" t="s">
        <v>317</v>
      </c>
      <c r="C45" s="644"/>
      <c r="D45" s="645"/>
      <c r="E45" s="377">
        <v>1</v>
      </c>
      <c r="F45" s="379">
        <v>130</v>
      </c>
    </row>
    <row r="46" spans="2:6" ht="15" customHeight="1" x14ac:dyDescent="0.15">
      <c r="B46" s="641" t="s">
        <v>316</v>
      </c>
      <c r="C46" s="642"/>
      <c r="D46" s="642"/>
      <c r="E46" s="371">
        <v>1</v>
      </c>
      <c r="F46" s="376">
        <v>63</v>
      </c>
    </row>
    <row r="47" spans="2:6" ht="15" customHeight="1" x14ac:dyDescent="0.15">
      <c r="B47" s="643" t="s">
        <v>588</v>
      </c>
      <c r="C47" s="644"/>
      <c r="D47" s="645"/>
      <c r="E47" s="377">
        <v>1</v>
      </c>
      <c r="F47" s="379">
        <v>30</v>
      </c>
    </row>
    <row r="48" spans="2:6" ht="39" customHeight="1" x14ac:dyDescent="0.15">
      <c r="B48" s="641" t="s">
        <v>601</v>
      </c>
      <c r="C48" s="642"/>
      <c r="D48" s="642"/>
      <c r="E48" s="377">
        <v>1</v>
      </c>
      <c r="F48" s="372">
        <v>65</v>
      </c>
    </row>
    <row r="49" spans="2:6" ht="15" customHeight="1" x14ac:dyDescent="0.15">
      <c r="B49" s="643" t="s">
        <v>589</v>
      </c>
      <c r="C49" s="644"/>
      <c r="D49" s="645"/>
      <c r="E49" s="377">
        <v>1</v>
      </c>
      <c r="F49" s="379">
        <v>30</v>
      </c>
    </row>
    <row r="50" spans="2:6" ht="15" customHeight="1" thickBot="1" x14ac:dyDescent="0.2">
      <c r="B50" s="639" t="s">
        <v>318</v>
      </c>
      <c r="C50" s="640"/>
      <c r="D50" s="640"/>
      <c r="E50" s="380">
        <v>1</v>
      </c>
      <c r="F50" s="381">
        <v>12</v>
      </c>
    </row>
    <row r="76" spans="1:6" x14ac:dyDescent="0.15">
      <c r="E76" s="41"/>
      <c r="F76" s="42"/>
    </row>
    <row r="77" spans="1:6" ht="17.100000000000001" customHeight="1" x14ac:dyDescent="0.15"/>
    <row r="78" spans="1:6" x14ac:dyDescent="0.15">
      <c r="B78" s="43"/>
      <c r="C78" s="43"/>
      <c r="D78" s="43"/>
      <c r="E78" s="41"/>
      <c r="F78" s="42"/>
    </row>
    <row r="79" spans="1:6" ht="17.100000000000001" customHeight="1" x14ac:dyDescent="0.15">
      <c r="A79" s="43"/>
      <c r="E79" s="41"/>
      <c r="F79" s="42"/>
    </row>
    <row r="80" spans="1:6" ht="17.100000000000001" customHeight="1" x14ac:dyDescent="0.15">
      <c r="E80" s="41"/>
      <c r="F80" s="42"/>
    </row>
    <row r="81" spans="5:6" ht="17.100000000000001" customHeight="1" x14ac:dyDescent="0.15">
      <c r="E81" s="41"/>
      <c r="F81" s="42"/>
    </row>
    <row r="82" spans="5:6" ht="17.100000000000001" customHeight="1" x14ac:dyDescent="0.15">
      <c r="E82" s="44"/>
      <c r="F82" s="44"/>
    </row>
    <row r="83" spans="5:6" ht="17.100000000000001" customHeight="1" x14ac:dyDescent="0.15">
      <c r="E83" s="45"/>
    </row>
    <row r="84" spans="5:6" ht="17.100000000000001" customHeight="1" x14ac:dyDescent="0.15"/>
  </sheetData>
  <mergeCells count="48">
    <mergeCell ref="B9:D9"/>
    <mergeCell ref="B21:D21"/>
    <mergeCell ref="B23:D23"/>
    <mergeCell ref="B27:D27"/>
    <mergeCell ref="B24:D24"/>
    <mergeCell ref="B12:D12"/>
    <mergeCell ref="B11:D11"/>
    <mergeCell ref="B15:D15"/>
    <mergeCell ref="B10:D10"/>
    <mergeCell ref="B13:D13"/>
    <mergeCell ref="B14:D14"/>
    <mergeCell ref="B17:D17"/>
    <mergeCell ref="B26:D26"/>
    <mergeCell ref="B20:D20"/>
    <mergeCell ref="B16:D16"/>
    <mergeCell ref="A2:C2"/>
    <mergeCell ref="B5:D5"/>
    <mergeCell ref="B6:D6"/>
    <mergeCell ref="B4:D4"/>
    <mergeCell ref="B8:D8"/>
    <mergeCell ref="B7:D7"/>
    <mergeCell ref="B49:D49"/>
    <mergeCell ref="B37:D37"/>
    <mergeCell ref="B18:D18"/>
    <mergeCell ref="B19:D19"/>
    <mergeCell ref="B22:D22"/>
    <mergeCell ref="B25:D25"/>
    <mergeCell ref="B42:D42"/>
    <mergeCell ref="B44:D44"/>
    <mergeCell ref="B45:D45"/>
    <mergeCell ref="B46:D46"/>
    <mergeCell ref="B47:D47"/>
    <mergeCell ref="B50:D50"/>
    <mergeCell ref="B48:D48"/>
    <mergeCell ref="B41:D41"/>
    <mergeCell ref="B28:D28"/>
    <mergeCell ref="B36:D36"/>
    <mergeCell ref="B35:D35"/>
    <mergeCell ref="B40:D40"/>
    <mergeCell ref="B39:D39"/>
    <mergeCell ref="B33:D33"/>
    <mergeCell ref="B34:D34"/>
    <mergeCell ref="B32:D32"/>
    <mergeCell ref="B38:D38"/>
    <mergeCell ref="B30:D30"/>
    <mergeCell ref="B31:D31"/>
    <mergeCell ref="B29:D29"/>
    <mergeCell ref="B43:D43"/>
  </mergeCells>
  <phoneticPr fontId="2"/>
  <pageMargins left="0.78740157480314965" right="0.78740157480314965" top="0.59055118110236227" bottom="0.59055118110236227" header="0.51181102362204722" footer="0.51181102362204722"/>
  <pageSetup paperSize="9" scale="95" orientation="portrait" r:id="rId1"/>
  <headerFooter scaleWithDoc="0" alignWithMargins="0">
    <oddFooter>&amp;C&amp;"ＭＳ Ｐ明朝,標準"&amp;A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zoomScaleNormal="100" workbookViewId="0"/>
  </sheetViews>
  <sheetFormatPr defaultRowHeight="13.5" x14ac:dyDescent="0.15"/>
  <cols>
    <col min="1" max="1" width="9" style="40"/>
    <col min="2" max="4" width="12.625" style="40" customWidth="1"/>
    <col min="5" max="5" width="8.625" style="40" customWidth="1"/>
    <col min="6" max="6" width="17.625" style="40" customWidth="1"/>
    <col min="7" max="16384" width="9" style="40"/>
  </cols>
  <sheetData>
    <row r="1" spans="1:6" ht="8.1" customHeight="1" x14ac:dyDescent="0.15">
      <c r="B1" s="39"/>
      <c r="C1" s="39"/>
    </row>
    <row r="2" spans="1:6" ht="15" customHeight="1" thickBot="1" x14ac:dyDescent="0.2">
      <c r="B2" s="382" t="s">
        <v>260</v>
      </c>
      <c r="C2" s="383"/>
      <c r="D2" s="383"/>
      <c r="E2" s="366" t="s">
        <v>86</v>
      </c>
      <c r="F2" s="366" t="s">
        <v>87</v>
      </c>
    </row>
    <row r="3" spans="1:6" ht="15" customHeight="1" x14ac:dyDescent="0.15">
      <c r="B3" s="660" t="s">
        <v>329</v>
      </c>
      <c r="C3" s="661"/>
      <c r="D3" s="662"/>
      <c r="E3" s="367">
        <v>21</v>
      </c>
      <c r="F3" s="368">
        <v>743</v>
      </c>
    </row>
    <row r="4" spans="1:6" ht="15" customHeight="1" x14ac:dyDescent="0.15">
      <c r="B4" s="643" t="s">
        <v>328</v>
      </c>
      <c r="C4" s="644"/>
      <c r="D4" s="645"/>
      <c r="E4" s="371">
        <v>12</v>
      </c>
      <c r="F4" s="376">
        <v>230</v>
      </c>
    </row>
    <row r="5" spans="1:6" ht="15" customHeight="1" x14ac:dyDescent="0.15">
      <c r="B5" s="646" t="s">
        <v>326</v>
      </c>
      <c r="C5" s="672"/>
      <c r="D5" s="673"/>
      <c r="E5" s="369">
        <v>11</v>
      </c>
      <c r="F5" s="370">
        <v>566</v>
      </c>
    </row>
    <row r="6" spans="1:6" ht="15" customHeight="1" thickBot="1" x14ac:dyDescent="0.2">
      <c r="B6" s="674" t="s">
        <v>327</v>
      </c>
      <c r="C6" s="675"/>
      <c r="D6" s="676"/>
      <c r="E6" s="373">
        <v>11</v>
      </c>
      <c r="F6" s="374">
        <v>348</v>
      </c>
    </row>
    <row r="7" spans="1:6" ht="15" customHeight="1" thickTop="1" x14ac:dyDescent="0.15">
      <c r="B7" s="643" t="s">
        <v>590</v>
      </c>
      <c r="C7" s="644"/>
      <c r="D7" s="645"/>
      <c r="E7" s="371">
        <v>14</v>
      </c>
      <c r="F7" s="376">
        <v>141</v>
      </c>
    </row>
    <row r="8" spans="1:6" ht="15" customHeight="1" thickBot="1" x14ac:dyDescent="0.2">
      <c r="B8" s="663" t="s">
        <v>591</v>
      </c>
      <c r="C8" s="664"/>
      <c r="D8" s="665"/>
      <c r="E8" s="384">
        <v>1</v>
      </c>
      <c r="F8" s="385">
        <v>40</v>
      </c>
    </row>
    <row r="9" spans="1:6" ht="8.1" customHeight="1" x14ac:dyDescent="0.15">
      <c r="B9" s="39"/>
      <c r="C9" s="39"/>
      <c r="D9" s="39"/>
    </row>
    <row r="10" spans="1:6" ht="15" customHeight="1" x14ac:dyDescent="0.15">
      <c r="B10" s="382" t="s">
        <v>84</v>
      </c>
      <c r="C10" s="383" t="s">
        <v>592</v>
      </c>
      <c r="D10" s="383"/>
      <c r="E10" s="366"/>
      <c r="F10" s="366"/>
    </row>
    <row r="11" spans="1:6" ht="8.1" customHeight="1" x14ac:dyDescent="0.15"/>
    <row r="12" spans="1:6" ht="17.100000000000001" customHeight="1" x14ac:dyDescent="0.15">
      <c r="A12" s="39" t="s">
        <v>122</v>
      </c>
      <c r="B12" s="39"/>
      <c r="C12" s="39"/>
      <c r="E12" s="366"/>
      <c r="F12" s="366"/>
    </row>
    <row r="13" spans="1:6" ht="14.25" thickBot="1" x14ac:dyDescent="0.2">
      <c r="A13" s="39"/>
      <c r="B13" s="365" t="s">
        <v>259</v>
      </c>
      <c r="C13" s="39"/>
      <c r="E13" s="366" t="s">
        <v>86</v>
      </c>
      <c r="F13" s="366" t="s">
        <v>87</v>
      </c>
    </row>
    <row r="14" spans="1:6" ht="15" customHeight="1" x14ac:dyDescent="0.15">
      <c r="B14" s="698" t="s">
        <v>336</v>
      </c>
      <c r="C14" s="699"/>
      <c r="D14" s="699"/>
      <c r="E14" s="367">
        <v>22</v>
      </c>
      <c r="F14" s="368">
        <v>312</v>
      </c>
    </row>
    <row r="15" spans="1:6" ht="15" customHeight="1" x14ac:dyDescent="0.15">
      <c r="B15" s="666" t="s">
        <v>338</v>
      </c>
      <c r="C15" s="667"/>
      <c r="D15" s="667"/>
      <c r="E15" s="371">
        <v>19</v>
      </c>
      <c r="F15" s="376">
        <v>222</v>
      </c>
    </row>
    <row r="16" spans="1:6" ht="15" customHeight="1" x14ac:dyDescent="0.15">
      <c r="B16" s="666" t="s">
        <v>337</v>
      </c>
      <c r="C16" s="667"/>
      <c r="D16" s="667"/>
      <c r="E16" s="371">
        <v>16</v>
      </c>
      <c r="F16" s="376">
        <v>206</v>
      </c>
    </row>
    <row r="17" spans="1:7" ht="15" customHeight="1" x14ac:dyDescent="0.15">
      <c r="B17" s="683" t="s">
        <v>335</v>
      </c>
      <c r="C17" s="684"/>
      <c r="D17" s="684"/>
      <c r="E17" s="369">
        <v>12</v>
      </c>
      <c r="F17" s="370">
        <v>368</v>
      </c>
    </row>
    <row r="18" spans="1:7" ht="15" customHeight="1" x14ac:dyDescent="0.15">
      <c r="A18" s="39"/>
      <c r="B18" s="666" t="s">
        <v>323</v>
      </c>
      <c r="C18" s="667"/>
      <c r="D18" s="667"/>
      <c r="E18" s="371">
        <v>11</v>
      </c>
      <c r="F18" s="376">
        <v>155</v>
      </c>
    </row>
    <row r="19" spans="1:7" ht="15" customHeight="1" thickBot="1" x14ac:dyDescent="0.2">
      <c r="B19" s="668" t="s">
        <v>339</v>
      </c>
      <c r="C19" s="669"/>
      <c r="D19" s="669"/>
      <c r="E19" s="373">
        <v>9</v>
      </c>
      <c r="F19" s="374">
        <v>69</v>
      </c>
    </row>
    <row r="20" spans="1:7" s="386" customFormat="1" ht="15" customHeight="1" thickTop="1" x14ac:dyDescent="0.15">
      <c r="B20" s="692" t="s">
        <v>341</v>
      </c>
      <c r="C20" s="693"/>
      <c r="D20" s="694"/>
      <c r="E20" s="387">
        <v>1</v>
      </c>
      <c r="F20" s="388">
        <v>38</v>
      </c>
    </row>
    <row r="21" spans="1:7" ht="15" customHeight="1" x14ac:dyDescent="0.15">
      <c r="B21" s="666" t="s">
        <v>319</v>
      </c>
      <c r="C21" s="667"/>
      <c r="D21" s="667"/>
      <c r="E21" s="371">
        <v>1</v>
      </c>
      <c r="F21" s="376">
        <v>17</v>
      </c>
    </row>
    <row r="22" spans="1:7" ht="15" customHeight="1" x14ac:dyDescent="0.15">
      <c r="B22" s="685" t="s">
        <v>553</v>
      </c>
      <c r="C22" s="686"/>
      <c r="D22" s="686"/>
      <c r="E22" s="389">
        <v>1</v>
      </c>
      <c r="F22" s="390">
        <v>14</v>
      </c>
      <c r="G22" s="386"/>
    </row>
    <row r="23" spans="1:7" ht="15" customHeight="1" x14ac:dyDescent="0.15">
      <c r="B23" s="687" t="s">
        <v>558</v>
      </c>
      <c r="C23" s="688"/>
      <c r="D23" s="689"/>
      <c r="E23" s="387">
        <v>2</v>
      </c>
      <c r="F23" s="388">
        <v>23</v>
      </c>
      <c r="G23" s="386"/>
    </row>
    <row r="24" spans="1:7" ht="15" customHeight="1" x14ac:dyDescent="0.15">
      <c r="B24" s="690" t="s">
        <v>330</v>
      </c>
      <c r="C24" s="691"/>
      <c r="D24" s="691"/>
      <c r="E24" s="387">
        <v>1</v>
      </c>
      <c r="F24" s="388">
        <v>47</v>
      </c>
      <c r="G24" s="386"/>
    </row>
    <row r="25" spans="1:7" ht="15" customHeight="1" x14ac:dyDescent="0.15">
      <c r="B25" s="666" t="s">
        <v>554</v>
      </c>
      <c r="C25" s="667"/>
      <c r="D25" s="667"/>
      <c r="E25" s="371">
        <v>1</v>
      </c>
      <c r="F25" s="376">
        <v>7</v>
      </c>
    </row>
    <row r="26" spans="1:7" ht="15" customHeight="1" x14ac:dyDescent="0.15">
      <c r="B26" s="695" t="s">
        <v>565</v>
      </c>
      <c r="C26" s="696"/>
      <c r="D26" s="697"/>
      <c r="E26" s="371">
        <v>1</v>
      </c>
      <c r="F26" s="376">
        <v>36</v>
      </c>
    </row>
    <row r="27" spans="1:7" ht="15" customHeight="1" x14ac:dyDescent="0.15">
      <c r="B27" s="683" t="s">
        <v>369</v>
      </c>
      <c r="C27" s="700"/>
      <c r="D27" s="700"/>
      <c r="E27" s="369">
        <v>2</v>
      </c>
      <c r="F27" s="370">
        <v>44</v>
      </c>
    </row>
    <row r="28" spans="1:7" ht="15" customHeight="1" x14ac:dyDescent="0.15">
      <c r="B28" s="690" t="s">
        <v>320</v>
      </c>
      <c r="C28" s="691"/>
      <c r="D28" s="691"/>
      <c r="E28" s="387">
        <v>1</v>
      </c>
      <c r="F28" s="388">
        <v>38</v>
      </c>
      <c r="G28" s="386"/>
    </row>
    <row r="29" spans="1:7" ht="15" customHeight="1" x14ac:dyDescent="0.15">
      <c r="B29" s="643" t="s">
        <v>333</v>
      </c>
      <c r="C29" s="644"/>
      <c r="D29" s="645"/>
      <c r="E29" s="371">
        <v>1</v>
      </c>
      <c r="F29" s="376">
        <v>35</v>
      </c>
    </row>
    <row r="30" spans="1:7" ht="15" customHeight="1" x14ac:dyDescent="0.15">
      <c r="B30" s="666" t="s">
        <v>556</v>
      </c>
      <c r="C30" s="667"/>
      <c r="D30" s="667"/>
      <c r="E30" s="371">
        <v>2</v>
      </c>
      <c r="F30" s="376">
        <v>32</v>
      </c>
    </row>
    <row r="31" spans="1:7" ht="15" customHeight="1" x14ac:dyDescent="0.15">
      <c r="B31" s="666" t="s">
        <v>334</v>
      </c>
      <c r="C31" s="667"/>
      <c r="D31" s="667"/>
      <c r="E31" s="371">
        <v>1</v>
      </c>
      <c r="F31" s="376">
        <v>63</v>
      </c>
    </row>
    <row r="32" spans="1:7" ht="15" customHeight="1" x14ac:dyDescent="0.15">
      <c r="B32" s="685" t="s">
        <v>560</v>
      </c>
      <c r="C32" s="686"/>
      <c r="D32" s="686"/>
      <c r="E32" s="389">
        <v>1</v>
      </c>
      <c r="F32" s="390">
        <v>18</v>
      </c>
      <c r="G32" s="386"/>
    </row>
    <row r="33" spans="1:7" ht="15" customHeight="1" x14ac:dyDescent="0.15">
      <c r="B33" s="666" t="s">
        <v>368</v>
      </c>
      <c r="C33" s="667"/>
      <c r="D33" s="667"/>
      <c r="E33" s="371">
        <v>3</v>
      </c>
      <c r="F33" s="376">
        <v>70</v>
      </c>
    </row>
    <row r="34" spans="1:7" ht="15" customHeight="1" x14ac:dyDescent="0.15">
      <c r="B34" s="690" t="s">
        <v>559</v>
      </c>
      <c r="C34" s="691"/>
      <c r="D34" s="691"/>
      <c r="E34" s="391">
        <v>2</v>
      </c>
      <c r="F34" s="392">
        <v>40</v>
      </c>
      <c r="G34" s="386"/>
    </row>
    <row r="35" spans="1:7" ht="15" customHeight="1" x14ac:dyDescent="0.15">
      <c r="B35" s="677" t="s">
        <v>342</v>
      </c>
      <c r="C35" s="678"/>
      <c r="D35" s="679"/>
      <c r="E35" s="371">
        <v>1</v>
      </c>
      <c r="F35" s="376">
        <v>25</v>
      </c>
    </row>
    <row r="36" spans="1:7" ht="15" customHeight="1" x14ac:dyDescent="0.15">
      <c r="B36" s="666" t="s">
        <v>370</v>
      </c>
      <c r="C36" s="667"/>
      <c r="D36" s="667"/>
      <c r="E36" s="371">
        <v>2</v>
      </c>
      <c r="F36" s="376">
        <v>64</v>
      </c>
    </row>
    <row r="37" spans="1:7" ht="15" customHeight="1" x14ac:dyDescent="0.15">
      <c r="B37" s="677" t="s">
        <v>343</v>
      </c>
      <c r="C37" s="678"/>
      <c r="D37" s="679"/>
      <c r="E37" s="371">
        <v>1</v>
      </c>
      <c r="F37" s="376">
        <v>23</v>
      </c>
    </row>
    <row r="38" spans="1:7" ht="24.95" customHeight="1" x14ac:dyDescent="0.15">
      <c r="B38" s="643" t="s">
        <v>564</v>
      </c>
      <c r="C38" s="644"/>
      <c r="D38" s="645"/>
      <c r="E38" s="371">
        <v>1</v>
      </c>
      <c r="F38" s="376">
        <v>18</v>
      </c>
    </row>
    <row r="39" spans="1:7" s="386" customFormat="1" ht="15" customHeight="1" x14ac:dyDescent="0.15">
      <c r="B39" s="692" t="s">
        <v>340</v>
      </c>
      <c r="C39" s="693"/>
      <c r="D39" s="694"/>
      <c r="E39" s="387">
        <v>1</v>
      </c>
      <c r="F39" s="388">
        <v>44</v>
      </c>
    </row>
    <row r="40" spans="1:7" ht="15" customHeight="1" x14ac:dyDescent="0.15">
      <c r="B40" s="666" t="s">
        <v>566</v>
      </c>
      <c r="C40" s="667"/>
      <c r="D40" s="667"/>
      <c r="E40" s="371">
        <v>1</v>
      </c>
      <c r="F40" s="376">
        <v>33</v>
      </c>
    </row>
    <row r="41" spans="1:7" ht="15" customHeight="1" x14ac:dyDescent="0.15">
      <c r="B41" s="666" t="s">
        <v>555</v>
      </c>
      <c r="C41" s="667"/>
      <c r="D41" s="667"/>
      <c r="E41" s="371">
        <v>1</v>
      </c>
      <c r="F41" s="376">
        <v>11</v>
      </c>
    </row>
    <row r="42" spans="1:7" ht="15" customHeight="1" x14ac:dyDescent="0.15">
      <c r="B42" s="666" t="s">
        <v>332</v>
      </c>
      <c r="C42" s="667"/>
      <c r="D42" s="667"/>
      <c r="E42" s="371">
        <v>1</v>
      </c>
      <c r="F42" s="376">
        <v>71</v>
      </c>
    </row>
    <row r="43" spans="1:7" ht="15" customHeight="1" x14ac:dyDescent="0.15">
      <c r="B43" s="683" t="s">
        <v>331</v>
      </c>
      <c r="C43" s="684"/>
      <c r="D43" s="684"/>
      <c r="E43" s="369">
        <v>1</v>
      </c>
      <c r="F43" s="370">
        <v>48</v>
      </c>
    </row>
    <row r="44" spans="1:7" ht="15" customHeight="1" x14ac:dyDescent="0.15">
      <c r="A44" s="39"/>
      <c r="B44" s="666" t="s">
        <v>561</v>
      </c>
      <c r="C44" s="667"/>
      <c r="D44" s="667"/>
      <c r="E44" s="393" t="s">
        <v>562</v>
      </c>
      <c r="F44" s="394" t="s">
        <v>563</v>
      </c>
    </row>
    <row r="45" spans="1:7" ht="15" customHeight="1" x14ac:dyDescent="0.15">
      <c r="B45" s="677" t="s">
        <v>344</v>
      </c>
      <c r="C45" s="678"/>
      <c r="D45" s="679"/>
      <c r="E45" s="371">
        <v>1</v>
      </c>
      <c r="F45" s="376">
        <v>31</v>
      </c>
    </row>
    <row r="46" spans="1:7" ht="15" customHeight="1" x14ac:dyDescent="0.15">
      <c r="B46" s="666" t="s">
        <v>557</v>
      </c>
      <c r="C46" s="667"/>
      <c r="D46" s="667"/>
      <c r="E46" s="371">
        <v>1</v>
      </c>
      <c r="F46" s="376">
        <v>35</v>
      </c>
    </row>
    <row r="47" spans="1:7" ht="15" customHeight="1" x14ac:dyDescent="0.15">
      <c r="B47" s="677" t="s">
        <v>567</v>
      </c>
      <c r="C47" s="678"/>
      <c r="D47" s="679"/>
      <c r="E47" s="371">
        <v>1</v>
      </c>
      <c r="F47" s="376">
        <v>31</v>
      </c>
    </row>
    <row r="48" spans="1:7" ht="15" customHeight="1" thickBot="1" x14ac:dyDescent="0.2">
      <c r="B48" s="680" t="s">
        <v>345</v>
      </c>
      <c r="C48" s="681"/>
      <c r="D48" s="682"/>
      <c r="E48" s="384">
        <v>1</v>
      </c>
      <c r="F48" s="385">
        <v>28</v>
      </c>
    </row>
    <row r="49" spans="2:6" ht="15" customHeight="1" thickBot="1" x14ac:dyDescent="0.2">
      <c r="B49" s="382" t="s">
        <v>260</v>
      </c>
      <c r="C49" s="383"/>
      <c r="D49" s="383"/>
      <c r="E49" s="366" t="s">
        <v>86</v>
      </c>
      <c r="F49" s="366" t="s">
        <v>87</v>
      </c>
    </row>
    <row r="50" spans="2:6" ht="15" customHeight="1" x14ac:dyDescent="0.15">
      <c r="B50" s="698" t="s">
        <v>346</v>
      </c>
      <c r="C50" s="699"/>
      <c r="D50" s="699"/>
      <c r="E50" s="367">
        <v>81</v>
      </c>
      <c r="F50" s="368">
        <v>2062</v>
      </c>
    </row>
    <row r="51" spans="2:6" ht="15" customHeight="1" x14ac:dyDescent="0.15">
      <c r="B51" s="666" t="s">
        <v>347</v>
      </c>
      <c r="C51" s="667"/>
      <c r="D51" s="667"/>
      <c r="E51" s="371">
        <v>23</v>
      </c>
      <c r="F51" s="376">
        <v>342</v>
      </c>
    </row>
    <row r="52" spans="2:6" ht="15" customHeight="1" x14ac:dyDescent="0.15">
      <c r="B52" s="666" t="s">
        <v>326</v>
      </c>
      <c r="C52" s="667"/>
      <c r="D52" s="667"/>
      <c r="E52" s="371">
        <v>12</v>
      </c>
      <c r="F52" s="376">
        <v>283</v>
      </c>
    </row>
    <row r="53" spans="2:6" ht="15" customHeight="1" thickBot="1" x14ac:dyDescent="0.2">
      <c r="B53" s="668" t="s">
        <v>348</v>
      </c>
      <c r="C53" s="669"/>
      <c r="D53" s="669"/>
      <c r="E53" s="373">
        <v>12</v>
      </c>
      <c r="F53" s="374">
        <v>90</v>
      </c>
    </row>
    <row r="54" spans="2:6" ht="15" customHeight="1" thickTop="1" thickBot="1" x14ac:dyDescent="0.2">
      <c r="B54" s="670" t="s">
        <v>371</v>
      </c>
      <c r="C54" s="671"/>
      <c r="D54" s="671"/>
      <c r="E54" s="380">
        <v>2</v>
      </c>
      <c r="F54" s="381">
        <v>149</v>
      </c>
    </row>
    <row r="55" spans="2:6" ht="8.1" customHeight="1" x14ac:dyDescent="0.15">
      <c r="B55" s="39"/>
      <c r="C55" s="39"/>
      <c r="D55" s="39"/>
    </row>
    <row r="56" spans="2:6" ht="15" customHeight="1" x14ac:dyDescent="0.15">
      <c r="B56" s="382" t="s">
        <v>84</v>
      </c>
      <c r="C56" s="383" t="s">
        <v>568</v>
      </c>
      <c r="D56" s="383"/>
      <c r="E56" s="366"/>
      <c r="F56" s="366"/>
    </row>
    <row r="78" ht="17.100000000000001" customHeight="1" x14ac:dyDescent="0.15"/>
    <row r="79" ht="17.100000000000001" customHeight="1" x14ac:dyDescent="0.15"/>
    <row r="80" ht="17.100000000000001" customHeight="1" x14ac:dyDescent="0.15"/>
    <row r="81" ht="17.100000000000001" customHeight="1" x14ac:dyDescent="0.15"/>
    <row r="82" ht="17.100000000000001" customHeight="1" x14ac:dyDescent="0.15"/>
    <row r="83" ht="17.100000000000001" customHeight="1" x14ac:dyDescent="0.15"/>
    <row r="84" ht="17.100000000000001" customHeight="1" x14ac:dyDescent="0.15"/>
    <row r="85" ht="17.100000000000001" customHeight="1" x14ac:dyDescent="0.15"/>
    <row r="86" ht="17.100000000000001" customHeight="1" x14ac:dyDescent="0.15"/>
    <row r="87" ht="17.100000000000001" customHeight="1" x14ac:dyDescent="0.15"/>
    <row r="96" ht="15.75" customHeight="1" x14ac:dyDescent="0.15"/>
  </sheetData>
  <mergeCells count="46">
    <mergeCell ref="B46:D46"/>
    <mergeCell ref="B4:D4"/>
    <mergeCell ref="B50:D50"/>
    <mergeCell ref="B51:D51"/>
    <mergeCell ref="B15:D15"/>
    <mergeCell ref="B17:D17"/>
    <mergeCell ref="B18:D18"/>
    <mergeCell ref="B14:D14"/>
    <mergeCell ref="B16:D16"/>
    <mergeCell ref="B19:D19"/>
    <mergeCell ref="B27:D27"/>
    <mergeCell ref="B41:D41"/>
    <mergeCell ref="B30:D30"/>
    <mergeCell ref="B36:D36"/>
    <mergeCell ref="B39:D39"/>
    <mergeCell ref="B38:D38"/>
    <mergeCell ref="B20:D20"/>
    <mergeCell ref="B26:D26"/>
    <mergeCell ref="B35:D35"/>
    <mergeCell ref="B31:D31"/>
    <mergeCell ref="B29:D29"/>
    <mergeCell ref="B33:D33"/>
    <mergeCell ref="B37:D37"/>
    <mergeCell ref="B32:D32"/>
    <mergeCell ref="B22:D22"/>
    <mergeCell ref="B23:D23"/>
    <mergeCell ref="B34:D34"/>
    <mergeCell ref="B24:D24"/>
    <mergeCell ref="B28:D28"/>
    <mergeCell ref="B25:D25"/>
    <mergeCell ref="B3:D3"/>
    <mergeCell ref="B8:D8"/>
    <mergeCell ref="B52:D52"/>
    <mergeCell ref="B53:D53"/>
    <mergeCell ref="B54:D54"/>
    <mergeCell ref="B5:D5"/>
    <mergeCell ref="B6:D6"/>
    <mergeCell ref="B7:D7"/>
    <mergeCell ref="B47:D47"/>
    <mergeCell ref="B45:D45"/>
    <mergeCell ref="B48:D48"/>
    <mergeCell ref="B40:D40"/>
    <mergeCell ref="B44:D44"/>
    <mergeCell ref="B43:D43"/>
    <mergeCell ref="B42:D42"/>
    <mergeCell ref="B21:D21"/>
  </mergeCells>
  <phoneticPr fontId="2"/>
  <pageMargins left="0.78740157480314965" right="0.78740157480314965" top="0.59055118110236227" bottom="0.59055118110236227" header="0.51181102362204722" footer="0.51181102362204722"/>
  <pageSetup paperSize="9" orientation="portrait" r:id="rId1"/>
  <headerFooter scaleWithDoc="0" alignWithMargins="0">
    <oddFooter>&amp;C&amp;"ＭＳ Ｐ明朝,標準"&amp;A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zoomScaleNormal="100" zoomScaleSheetLayoutView="100" workbookViewId="0"/>
  </sheetViews>
  <sheetFormatPr defaultRowHeight="13.5" x14ac:dyDescent="0.15"/>
  <cols>
    <col min="1" max="1" width="9" style="40"/>
    <col min="2" max="4" width="12.625" style="40" customWidth="1"/>
    <col min="5" max="5" width="8.625" style="40" customWidth="1"/>
    <col min="6" max="6" width="17.625" style="40" customWidth="1"/>
    <col min="7" max="16384" width="9" style="40"/>
  </cols>
  <sheetData>
    <row r="1" spans="1:6" ht="8.1" customHeight="1" x14ac:dyDescent="0.15">
      <c r="B1" s="39"/>
      <c r="C1" s="39"/>
      <c r="D1" s="39"/>
    </row>
    <row r="2" spans="1:6" ht="17.100000000000001" customHeight="1" x14ac:dyDescent="0.15">
      <c r="A2" s="654" t="s">
        <v>192</v>
      </c>
      <c r="B2" s="654"/>
      <c r="C2" s="654"/>
      <c r="D2" s="701"/>
      <c r="E2" s="366"/>
      <c r="F2" s="366"/>
    </row>
    <row r="3" spans="1:6" ht="14.25" thickBot="1" x14ac:dyDescent="0.2">
      <c r="A3" s="39"/>
      <c r="B3" s="365" t="s">
        <v>259</v>
      </c>
      <c r="C3" s="39"/>
      <c r="E3" s="366" t="s">
        <v>86</v>
      </c>
      <c r="F3" s="366" t="s">
        <v>87</v>
      </c>
    </row>
    <row r="4" spans="1:6" ht="15" customHeight="1" x14ac:dyDescent="0.15">
      <c r="B4" s="706" t="s">
        <v>323</v>
      </c>
      <c r="C4" s="707"/>
      <c r="D4" s="707"/>
      <c r="E4" s="367">
        <v>45</v>
      </c>
      <c r="F4" s="368">
        <v>450</v>
      </c>
    </row>
    <row r="5" spans="1:6" ht="15" customHeight="1" x14ac:dyDescent="0.15">
      <c r="B5" s="704" t="s">
        <v>350</v>
      </c>
      <c r="C5" s="705"/>
      <c r="D5" s="705"/>
      <c r="E5" s="369">
        <v>20</v>
      </c>
      <c r="F5" s="370">
        <v>201</v>
      </c>
    </row>
    <row r="6" spans="1:6" ht="15" customHeight="1" thickBot="1" x14ac:dyDescent="0.2">
      <c r="B6" s="708" t="s">
        <v>324</v>
      </c>
      <c r="C6" s="709"/>
      <c r="D6" s="709"/>
      <c r="E6" s="373">
        <v>12</v>
      </c>
      <c r="F6" s="374">
        <v>93</v>
      </c>
    </row>
    <row r="7" spans="1:6" ht="27.95" customHeight="1" thickTop="1" x14ac:dyDescent="0.15">
      <c r="B7" s="710" t="s">
        <v>551</v>
      </c>
      <c r="C7" s="705"/>
      <c r="D7" s="705"/>
      <c r="E7" s="369">
        <v>1</v>
      </c>
      <c r="F7" s="370">
        <v>8</v>
      </c>
    </row>
    <row r="8" spans="1:6" ht="27.95" customHeight="1" thickBot="1" x14ac:dyDescent="0.2">
      <c r="B8" s="711" t="s">
        <v>552</v>
      </c>
      <c r="C8" s="712"/>
      <c r="D8" s="712"/>
      <c r="E8" s="384">
        <v>1</v>
      </c>
      <c r="F8" s="385">
        <v>5</v>
      </c>
    </row>
    <row r="9" spans="1:6" ht="15" customHeight="1" thickBot="1" x14ac:dyDescent="0.2">
      <c r="B9" s="382" t="s">
        <v>260</v>
      </c>
      <c r="C9" s="383"/>
      <c r="D9" s="383"/>
      <c r="E9" s="366" t="s">
        <v>86</v>
      </c>
      <c r="F9" s="366" t="s">
        <v>87</v>
      </c>
    </row>
    <row r="10" spans="1:6" ht="15" customHeight="1" thickBot="1" x14ac:dyDescent="0.2">
      <c r="B10" s="702" t="s">
        <v>349</v>
      </c>
      <c r="C10" s="703"/>
      <c r="D10" s="703"/>
      <c r="E10" s="395">
        <v>11</v>
      </c>
      <c r="F10" s="396">
        <v>50</v>
      </c>
    </row>
    <row r="11" spans="1:6" ht="8.1" customHeight="1" x14ac:dyDescent="0.15">
      <c r="B11" s="397"/>
      <c r="C11" s="397"/>
      <c r="D11" s="397"/>
    </row>
    <row r="12" spans="1:6" ht="17.100000000000001" customHeight="1" x14ac:dyDescent="0.15">
      <c r="A12" s="654" t="s">
        <v>193</v>
      </c>
      <c r="B12" s="654"/>
      <c r="C12" s="654"/>
      <c r="E12" s="366"/>
      <c r="F12" s="366"/>
    </row>
    <row r="13" spans="1:6" ht="14.25" thickBot="1" x14ac:dyDescent="0.2">
      <c r="A13" s="39"/>
      <c r="B13" s="365" t="s">
        <v>259</v>
      </c>
      <c r="C13" s="39"/>
      <c r="E13" s="366" t="s">
        <v>86</v>
      </c>
      <c r="F13" s="366" t="s">
        <v>87</v>
      </c>
    </row>
    <row r="14" spans="1:6" ht="15" customHeight="1" thickBot="1" x14ac:dyDescent="0.2">
      <c r="A14" s="39"/>
      <c r="B14" s="722" t="s">
        <v>337</v>
      </c>
      <c r="C14" s="723"/>
      <c r="D14" s="723"/>
      <c r="E14" s="398">
        <v>9</v>
      </c>
      <c r="F14" s="399">
        <v>71</v>
      </c>
    </row>
    <row r="15" spans="1:6" ht="15" customHeight="1" thickTop="1" thickBot="1" x14ac:dyDescent="0.2">
      <c r="A15" s="39"/>
      <c r="B15" s="724" t="s">
        <v>528</v>
      </c>
      <c r="C15" s="725"/>
      <c r="D15" s="725"/>
      <c r="E15" s="400">
        <v>1</v>
      </c>
      <c r="F15" s="401">
        <v>32</v>
      </c>
    </row>
    <row r="16" spans="1:6" ht="8.1" customHeight="1" x14ac:dyDescent="0.15">
      <c r="A16" s="39"/>
      <c r="B16" s="39"/>
      <c r="C16" s="39"/>
      <c r="D16" s="39"/>
    </row>
    <row r="17" spans="1:30" ht="17.100000000000001" customHeight="1" x14ac:dyDescent="0.15">
      <c r="A17" s="719" t="s">
        <v>194</v>
      </c>
      <c r="B17" s="719"/>
      <c r="C17" s="719"/>
      <c r="D17" s="402"/>
      <c r="E17" s="366"/>
      <c r="F17" s="366"/>
    </row>
    <row r="18" spans="1:30" ht="14.25" thickBot="1" x14ac:dyDescent="0.2">
      <c r="A18" s="39"/>
      <c r="B18" s="365" t="s">
        <v>259</v>
      </c>
      <c r="C18" s="39"/>
      <c r="E18" s="366" t="s">
        <v>86</v>
      </c>
      <c r="F18" s="366" t="s">
        <v>87</v>
      </c>
    </row>
    <row r="19" spans="1:30" ht="15" customHeight="1" x14ac:dyDescent="0.15">
      <c r="A19" s="402"/>
      <c r="B19" s="706" t="s">
        <v>351</v>
      </c>
      <c r="C19" s="707"/>
      <c r="D19" s="707"/>
      <c r="E19" s="403">
        <v>1</v>
      </c>
      <c r="F19" s="404">
        <v>10</v>
      </c>
    </row>
    <row r="20" spans="1:30" s="412" customFormat="1" ht="15" customHeight="1" x14ac:dyDescent="0.15">
      <c r="A20" s="402"/>
      <c r="B20" s="726" t="s">
        <v>545</v>
      </c>
      <c r="C20" s="721"/>
      <c r="D20" s="721"/>
      <c r="E20" s="405">
        <v>1</v>
      </c>
      <c r="F20" s="406">
        <v>2</v>
      </c>
      <c r="G20" s="40"/>
      <c r="H20" s="407"/>
      <c r="I20" s="408"/>
      <c r="J20" s="407"/>
      <c r="K20" s="407"/>
      <c r="L20" s="407"/>
      <c r="M20" s="407"/>
      <c r="N20" s="407"/>
      <c r="O20" s="408"/>
      <c r="P20" s="409"/>
      <c r="Q20" s="408"/>
      <c r="R20" s="409"/>
      <c r="S20" s="407"/>
      <c r="T20" s="407"/>
      <c r="U20" s="408"/>
      <c r="V20" s="409"/>
      <c r="W20" s="408"/>
      <c r="X20" s="409"/>
      <c r="Y20" s="408"/>
      <c r="Z20" s="409"/>
      <c r="AA20" s="408"/>
      <c r="AB20" s="409"/>
      <c r="AC20" s="410"/>
      <c r="AD20" s="411"/>
    </row>
    <row r="21" spans="1:30" s="412" customFormat="1" ht="15" customHeight="1" x14ac:dyDescent="0.15">
      <c r="A21" s="402"/>
      <c r="B21" s="726" t="s">
        <v>547</v>
      </c>
      <c r="C21" s="721"/>
      <c r="D21" s="721"/>
      <c r="E21" s="405">
        <v>5</v>
      </c>
      <c r="F21" s="406">
        <v>64</v>
      </c>
      <c r="G21" s="40"/>
      <c r="H21" s="407"/>
      <c r="I21" s="408"/>
      <c r="J21" s="407"/>
      <c r="K21" s="407"/>
      <c r="L21" s="407"/>
      <c r="M21" s="407"/>
      <c r="N21" s="407"/>
      <c r="O21" s="408"/>
      <c r="P21" s="409"/>
      <c r="Q21" s="408"/>
      <c r="R21" s="409"/>
      <c r="S21" s="407"/>
      <c r="T21" s="407"/>
      <c r="U21" s="408"/>
      <c r="V21" s="409"/>
      <c r="W21" s="408"/>
      <c r="X21" s="409"/>
      <c r="Y21" s="408"/>
      <c r="Z21" s="409"/>
      <c r="AA21" s="408"/>
      <c r="AB21" s="409"/>
      <c r="AC21" s="410"/>
      <c r="AD21" s="411"/>
    </row>
    <row r="22" spans="1:30" s="412" customFormat="1" ht="15" customHeight="1" x14ac:dyDescent="0.15">
      <c r="A22" s="402"/>
      <c r="B22" s="720" t="s">
        <v>549</v>
      </c>
      <c r="C22" s="721"/>
      <c r="D22" s="721"/>
      <c r="E22" s="405">
        <v>1</v>
      </c>
      <c r="F22" s="406">
        <v>40</v>
      </c>
      <c r="G22" s="40"/>
      <c r="H22" s="409"/>
      <c r="I22" s="408"/>
      <c r="J22" s="407"/>
      <c r="K22" s="407"/>
      <c r="L22" s="407"/>
      <c r="M22" s="408"/>
      <c r="N22" s="409"/>
      <c r="O22" s="408"/>
      <c r="P22" s="409"/>
      <c r="Q22" s="408"/>
      <c r="R22" s="409"/>
      <c r="S22" s="407"/>
      <c r="T22" s="407"/>
      <c r="U22" s="408"/>
      <c r="V22" s="409"/>
      <c r="W22" s="408"/>
      <c r="X22" s="409"/>
      <c r="Y22" s="408"/>
      <c r="Z22" s="409"/>
      <c r="AA22" s="408"/>
      <c r="AB22" s="409"/>
      <c r="AC22" s="410"/>
      <c r="AD22" s="411"/>
    </row>
    <row r="23" spans="1:30" s="412" customFormat="1" ht="27.95" customHeight="1" x14ac:dyDescent="0.15">
      <c r="A23" s="402"/>
      <c r="B23" s="720" t="s">
        <v>548</v>
      </c>
      <c r="C23" s="721"/>
      <c r="D23" s="721"/>
      <c r="E23" s="405">
        <v>1</v>
      </c>
      <c r="F23" s="406">
        <v>20</v>
      </c>
      <c r="G23" s="40"/>
      <c r="H23" s="409"/>
      <c r="I23" s="408"/>
      <c r="J23" s="407"/>
      <c r="K23" s="407"/>
      <c r="L23" s="407"/>
      <c r="M23" s="408"/>
      <c r="N23" s="409"/>
      <c r="O23" s="408"/>
      <c r="P23" s="409"/>
      <c r="Q23" s="408"/>
      <c r="R23" s="409"/>
      <c r="S23" s="407"/>
      <c r="T23" s="407"/>
      <c r="U23" s="408"/>
      <c r="V23" s="409"/>
      <c r="W23" s="408"/>
      <c r="X23" s="409"/>
      <c r="Y23" s="408"/>
      <c r="Z23" s="409"/>
      <c r="AA23" s="408"/>
      <c r="AB23" s="409"/>
      <c r="AC23" s="410"/>
      <c r="AD23" s="411"/>
    </row>
    <row r="24" spans="1:30" s="412" customFormat="1" ht="15" customHeight="1" x14ac:dyDescent="0.15">
      <c r="A24" s="402"/>
      <c r="B24" s="726" t="s">
        <v>546</v>
      </c>
      <c r="C24" s="721"/>
      <c r="D24" s="721"/>
      <c r="E24" s="405">
        <v>3</v>
      </c>
      <c r="F24" s="406">
        <v>7</v>
      </c>
      <c r="G24" s="40"/>
      <c r="H24" s="409"/>
      <c r="I24" s="408"/>
      <c r="J24" s="407"/>
      <c r="K24" s="407"/>
      <c r="L24" s="407"/>
      <c r="M24" s="408"/>
      <c r="N24" s="409"/>
      <c r="O24" s="408"/>
      <c r="P24" s="409"/>
      <c r="Q24" s="408"/>
      <c r="R24" s="409"/>
      <c r="S24" s="407"/>
      <c r="T24" s="407"/>
      <c r="U24" s="408"/>
      <c r="V24" s="409"/>
      <c r="W24" s="408"/>
      <c r="X24" s="409"/>
      <c r="Y24" s="408"/>
      <c r="Z24" s="409"/>
      <c r="AA24" s="408"/>
      <c r="AB24" s="409"/>
      <c r="AC24" s="410"/>
      <c r="AD24" s="411"/>
    </row>
    <row r="25" spans="1:30" ht="15" customHeight="1" x14ac:dyDescent="0.15">
      <c r="A25" s="402"/>
      <c r="B25" s="726" t="s">
        <v>544</v>
      </c>
      <c r="C25" s="721"/>
      <c r="D25" s="721"/>
      <c r="E25" s="405">
        <v>2</v>
      </c>
      <c r="F25" s="406">
        <v>4</v>
      </c>
    </row>
    <row r="26" spans="1:30" s="412" customFormat="1" ht="15" customHeight="1" thickBot="1" x14ac:dyDescent="0.2">
      <c r="A26" s="402"/>
      <c r="B26" s="711" t="s">
        <v>550</v>
      </c>
      <c r="C26" s="712"/>
      <c r="D26" s="712"/>
      <c r="E26" s="413">
        <v>1</v>
      </c>
      <c r="F26" s="414">
        <v>6</v>
      </c>
      <c r="G26" s="40"/>
      <c r="H26" s="409"/>
      <c r="I26" s="408"/>
      <c r="J26" s="407"/>
      <c r="K26" s="407"/>
      <c r="L26" s="407"/>
      <c r="M26" s="408"/>
      <c r="N26" s="409"/>
      <c r="O26" s="408"/>
      <c r="P26" s="409"/>
      <c r="Q26" s="408"/>
      <c r="R26" s="409"/>
      <c r="S26" s="407"/>
      <c r="T26" s="407"/>
      <c r="U26" s="408"/>
      <c r="V26" s="409"/>
      <c r="W26" s="408"/>
      <c r="X26" s="409"/>
      <c r="Y26" s="408"/>
      <c r="Z26" s="409"/>
      <c r="AA26" s="408"/>
      <c r="AB26" s="409"/>
      <c r="AC26" s="410"/>
      <c r="AD26" s="411"/>
    </row>
    <row r="27" spans="1:30" s="412" customFormat="1" ht="8.1" customHeight="1" x14ac:dyDescent="0.15">
      <c r="A27" s="40"/>
      <c r="B27" s="40"/>
      <c r="C27" s="40"/>
      <c r="D27" s="40"/>
      <c r="E27" s="40"/>
      <c r="F27" s="40"/>
      <c r="G27" s="40"/>
      <c r="H27" s="407"/>
      <c r="I27" s="408"/>
      <c r="J27" s="407"/>
      <c r="K27" s="407"/>
      <c r="L27" s="407"/>
      <c r="M27" s="407"/>
      <c r="N27" s="407"/>
      <c r="O27" s="408"/>
      <c r="P27" s="409"/>
      <c r="Q27" s="408"/>
      <c r="R27" s="409"/>
      <c r="S27" s="407"/>
      <c r="T27" s="407"/>
      <c r="U27" s="408"/>
      <c r="V27" s="409"/>
      <c r="W27" s="408"/>
      <c r="X27" s="409"/>
      <c r="Y27" s="408"/>
      <c r="Z27" s="409"/>
      <c r="AA27" s="408"/>
      <c r="AB27" s="409"/>
      <c r="AC27" s="410"/>
      <c r="AD27" s="411"/>
    </row>
    <row r="28" spans="1:30" ht="17.100000000000001" customHeight="1" x14ac:dyDescent="0.15">
      <c r="A28" s="654" t="s">
        <v>195</v>
      </c>
      <c r="B28" s="654"/>
      <c r="C28" s="654"/>
      <c r="D28" s="39"/>
      <c r="E28" s="366"/>
      <c r="F28" s="366"/>
    </row>
    <row r="29" spans="1:30" ht="14.25" thickBot="1" x14ac:dyDescent="0.2">
      <c r="A29" s="39"/>
      <c r="B29" s="365" t="s">
        <v>259</v>
      </c>
      <c r="C29" s="39"/>
      <c r="E29" s="366" t="s">
        <v>86</v>
      </c>
      <c r="F29" s="366" t="s">
        <v>87</v>
      </c>
    </row>
    <row r="30" spans="1:30" ht="15" customHeight="1" thickBot="1" x14ac:dyDescent="0.2">
      <c r="A30" s="39"/>
      <c r="B30" s="713" t="s">
        <v>352</v>
      </c>
      <c r="C30" s="714"/>
      <c r="D30" s="714"/>
      <c r="E30" s="415">
        <v>22</v>
      </c>
      <c r="F30" s="416">
        <v>289</v>
      </c>
    </row>
    <row r="31" spans="1:30" ht="15" customHeight="1" thickTop="1" x14ac:dyDescent="0.15">
      <c r="A31" s="39"/>
      <c r="B31" s="704" t="s">
        <v>375</v>
      </c>
      <c r="C31" s="705"/>
      <c r="D31" s="705"/>
      <c r="E31" s="417">
        <v>2</v>
      </c>
      <c r="F31" s="418">
        <v>47</v>
      </c>
    </row>
    <row r="32" spans="1:30" ht="15" customHeight="1" thickBot="1" x14ac:dyDescent="0.2">
      <c r="A32" s="39"/>
      <c r="B32" s="711" t="s">
        <v>353</v>
      </c>
      <c r="C32" s="715"/>
      <c r="D32" s="715"/>
      <c r="E32" s="419">
        <v>1</v>
      </c>
      <c r="F32" s="420">
        <v>46</v>
      </c>
    </row>
    <row r="33" spans="1:30" ht="15" customHeight="1" thickBot="1" x14ac:dyDescent="0.2">
      <c r="B33" s="382" t="s">
        <v>260</v>
      </c>
      <c r="C33" s="383"/>
      <c r="D33" s="383"/>
      <c r="E33" s="366" t="s">
        <v>86</v>
      </c>
      <c r="F33" s="366" t="s">
        <v>87</v>
      </c>
    </row>
    <row r="34" spans="1:30" s="412" customFormat="1" ht="15" customHeight="1" thickBot="1" x14ac:dyDescent="0.2">
      <c r="A34" s="402"/>
      <c r="B34" s="729" t="s">
        <v>543</v>
      </c>
      <c r="C34" s="703"/>
      <c r="D34" s="703"/>
      <c r="E34" s="421">
        <v>11</v>
      </c>
      <c r="F34" s="422">
        <v>141</v>
      </c>
      <c r="G34" s="40"/>
      <c r="H34" s="407"/>
      <c r="I34" s="408"/>
      <c r="J34" s="407"/>
      <c r="K34" s="407"/>
      <c r="L34" s="407"/>
      <c r="M34" s="407"/>
      <c r="N34" s="407"/>
      <c r="O34" s="408"/>
      <c r="P34" s="409"/>
      <c r="Q34" s="408"/>
      <c r="R34" s="409"/>
      <c r="S34" s="407"/>
      <c r="T34" s="407"/>
      <c r="U34" s="408"/>
      <c r="V34" s="409"/>
      <c r="W34" s="408"/>
      <c r="X34" s="409"/>
      <c r="Y34" s="408"/>
      <c r="Z34" s="409"/>
      <c r="AA34" s="408"/>
      <c r="AB34" s="409"/>
      <c r="AC34" s="410"/>
      <c r="AD34" s="411"/>
    </row>
    <row r="35" spans="1:30" s="5" customFormat="1" ht="8.1" customHeight="1" x14ac:dyDescent="0.15"/>
    <row r="36" spans="1:30" ht="17.100000000000001" customHeight="1" x14ac:dyDescent="0.15">
      <c r="A36" s="719" t="s">
        <v>196</v>
      </c>
      <c r="B36" s="719"/>
      <c r="C36" s="719"/>
      <c r="D36" s="402"/>
      <c r="E36" s="366"/>
      <c r="F36" s="366"/>
      <c r="G36" s="410"/>
    </row>
    <row r="37" spans="1:30" ht="14.25" thickBot="1" x14ac:dyDescent="0.2">
      <c r="A37" s="39"/>
      <c r="B37" s="365" t="s">
        <v>259</v>
      </c>
      <c r="C37" s="39"/>
      <c r="E37" s="366" t="s">
        <v>86</v>
      </c>
      <c r="F37" s="366" t="s">
        <v>87</v>
      </c>
    </row>
    <row r="38" spans="1:30" ht="15" customHeight="1" x14ac:dyDescent="0.15">
      <c r="A38" s="402"/>
      <c r="B38" s="706" t="s">
        <v>354</v>
      </c>
      <c r="C38" s="707"/>
      <c r="D38" s="707"/>
      <c r="E38" s="423">
        <v>32</v>
      </c>
      <c r="F38" s="424">
        <v>188</v>
      </c>
      <c r="G38" s="410"/>
    </row>
    <row r="39" spans="1:30" ht="15" customHeight="1" thickBot="1" x14ac:dyDescent="0.2">
      <c r="A39" s="402"/>
      <c r="B39" s="708" t="s">
        <v>355</v>
      </c>
      <c r="C39" s="709"/>
      <c r="D39" s="709"/>
      <c r="E39" s="425">
        <v>8</v>
      </c>
      <c r="F39" s="426">
        <v>81</v>
      </c>
      <c r="G39" s="410"/>
    </row>
    <row r="40" spans="1:30" ht="15" customHeight="1" thickTop="1" x14ac:dyDescent="0.15">
      <c r="B40" s="716" t="s">
        <v>356</v>
      </c>
      <c r="C40" s="717"/>
      <c r="D40" s="718"/>
      <c r="E40" s="427">
        <v>1</v>
      </c>
      <c r="F40" s="418">
        <v>24</v>
      </c>
    </row>
    <row r="41" spans="1:30" ht="15" customHeight="1" x14ac:dyDescent="0.15">
      <c r="B41" s="716" t="s">
        <v>351</v>
      </c>
      <c r="C41" s="717"/>
      <c r="D41" s="718"/>
      <c r="E41" s="427">
        <v>1</v>
      </c>
      <c r="F41" s="418">
        <v>7</v>
      </c>
    </row>
    <row r="42" spans="1:30" ht="15" customHeight="1" x14ac:dyDescent="0.15">
      <c r="B42" s="716" t="s">
        <v>529</v>
      </c>
      <c r="C42" s="717"/>
      <c r="D42" s="718"/>
      <c r="E42" s="427">
        <v>1</v>
      </c>
      <c r="F42" s="418">
        <v>2</v>
      </c>
    </row>
    <row r="43" spans="1:30" ht="15" customHeight="1" x14ac:dyDescent="0.15">
      <c r="B43" s="730" t="s">
        <v>532</v>
      </c>
      <c r="C43" s="731"/>
      <c r="D43" s="732"/>
      <c r="E43" s="377">
        <v>2</v>
      </c>
      <c r="F43" s="428">
        <v>60</v>
      </c>
    </row>
    <row r="44" spans="1:30" ht="15" customHeight="1" x14ac:dyDescent="0.15">
      <c r="B44" s="730" t="s">
        <v>530</v>
      </c>
      <c r="C44" s="731"/>
      <c r="D44" s="732"/>
      <c r="E44" s="377">
        <v>4</v>
      </c>
      <c r="F44" s="428">
        <v>24</v>
      </c>
    </row>
    <row r="45" spans="1:30" ht="27.95" customHeight="1" x14ac:dyDescent="0.15">
      <c r="A45" s="402"/>
      <c r="B45" s="720" t="s">
        <v>533</v>
      </c>
      <c r="C45" s="721"/>
      <c r="D45" s="721"/>
      <c r="E45" s="429">
        <v>1</v>
      </c>
      <c r="F45" s="430">
        <v>54</v>
      </c>
      <c r="G45" s="410"/>
    </row>
    <row r="46" spans="1:30" ht="15" customHeight="1" x14ac:dyDescent="0.15">
      <c r="B46" s="677" t="s">
        <v>358</v>
      </c>
      <c r="C46" s="678"/>
      <c r="D46" s="679"/>
      <c r="E46" s="377">
        <v>1</v>
      </c>
      <c r="F46" s="428">
        <v>28</v>
      </c>
    </row>
    <row r="47" spans="1:30" ht="15" customHeight="1" x14ac:dyDescent="0.15">
      <c r="B47" s="727" t="s">
        <v>537</v>
      </c>
      <c r="C47" s="728"/>
      <c r="D47" s="728"/>
      <c r="E47" s="377">
        <v>1</v>
      </c>
      <c r="F47" s="428">
        <v>25</v>
      </c>
    </row>
    <row r="48" spans="1:30" ht="15" customHeight="1" x14ac:dyDescent="0.15">
      <c r="B48" s="727" t="s">
        <v>357</v>
      </c>
      <c r="C48" s="728"/>
      <c r="D48" s="728"/>
      <c r="E48" s="377">
        <v>1</v>
      </c>
      <c r="F48" s="428">
        <v>9</v>
      </c>
    </row>
    <row r="49" spans="2:6" ht="15" customHeight="1" x14ac:dyDescent="0.15">
      <c r="B49" s="727" t="s">
        <v>534</v>
      </c>
      <c r="C49" s="728"/>
      <c r="D49" s="728"/>
      <c r="E49" s="377">
        <v>1</v>
      </c>
      <c r="F49" s="428">
        <v>14</v>
      </c>
    </row>
    <row r="50" spans="2:6" ht="15" customHeight="1" x14ac:dyDescent="0.15">
      <c r="B50" s="677" t="s">
        <v>314</v>
      </c>
      <c r="C50" s="678"/>
      <c r="D50" s="679"/>
      <c r="E50" s="377">
        <v>1</v>
      </c>
      <c r="F50" s="428">
        <v>26</v>
      </c>
    </row>
    <row r="51" spans="2:6" ht="15" customHeight="1" x14ac:dyDescent="0.15">
      <c r="B51" s="677" t="s">
        <v>542</v>
      </c>
      <c r="C51" s="678"/>
      <c r="D51" s="679"/>
      <c r="E51" s="377">
        <v>1</v>
      </c>
      <c r="F51" s="428">
        <v>21</v>
      </c>
    </row>
  </sheetData>
  <mergeCells count="39">
    <mergeCell ref="B48:D48"/>
    <mergeCell ref="B49:D49"/>
    <mergeCell ref="B50:D50"/>
    <mergeCell ref="B51:D51"/>
    <mergeCell ref="B34:D34"/>
    <mergeCell ref="B39:D39"/>
    <mergeCell ref="B41:D41"/>
    <mergeCell ref="B42:D42"/>
    <mergeCell ref="B43:D43"/>
    <mergeCell ref="B44:D44"/>
    <mergeCell ref="B45:D45"/>
    <mergeCell ref="B46:D46"/>
    <mergeCell ref="B47:D47"/>
    <mergeCell ref="B19:D19"/>
    <mergeCell ref="B22:D22"/>
    <mergeCell ref="B26:D26"/>
    <mergeCell ref="B23:D23"/>
    <mergeCell ref="A12:C12"/>
    <mergeCell ref="B14:D14"/>
    <mergeCell ref="B15:D15"/>
    <mergeCell ref="A17:C17"/>
    <mergeCell ref="B25:D25"/>
    <mergeCell ref="B24:D24"/>
    <mergeCell ref="B21:D21"/>
    <mergeCell ref="B20:D20"/>
    <mergeCell ref="A28:C28"/>
    <mergeCell ref="B30:D30"/>
    <mergeCell ref="B31:D31"/>
    <mergeCell ref="B32:D32"/>
    <mergeCell ref="B40:D40"/>
    <mergeCell ref="A36:C36"/>
    <mergeCell ref="B38:D38"/>
    <mergeCell ref="A2:D2"/>
    <mergeCell ref="B10:D10"/>
    <mergeCell ref="B5:D5"/>
    <mergeCell ref="B4:D4"/>
    <mergeCell ref="B6:D6"/>
    <mergeCell ref="B7:D7"/>
    <mergeCell ref="B8:D8"/>
  </mergeCells>
  <phoneticPr fontId="2"/>
  <pageMargins left="0.78740157480314965" right="0.78740157480314965" top="0.59055118110236227" bottom="0.59055118110236227" header="0.51181102362204722" footer="0.51181102362204722"/>
  <pageSetup paperSize="9" orientation="portrait" r:id="rId1"/>
  <headerFooter scaleWithDoc="0" alignWithMargins="0">
    <oddFooter>&amp;C&amp;"ＭＳ Ｐ明朝,標準"&amp;A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zoomScaleNormal="100" workbookViewId="0"/>
  </sheetViews>
  <sheetFormatPr defaultRowHeight="13.5" x14ac:dyDescent="0.15"/>
  <cols>
    <col min="1" max="1" width="9" style="5"/>
    <col min="2" max="4" width="12.625" style="5" customWidth="1"/>
    <col min="5" max="5" width="8.625" style="5" customWidth="1"/>
    <col min="6" max="6" width="17.625" style="5" customWidth="1"/>
    <col min="7" max="16384" width="9" style="5"/>
  </cols>
  <sheetData>
    <row r="1" spans="1:6" ht="8.1" customHeight="1" x14ac:dyDescent="0.15"/>
    <row r="2" spans="1:6" s="40" customFormat="1" ht="27.95" customHeight="1" x14ac:dyDescent="0.15">
      <c r="B2" s="737" t="s">
        <v>593</v>
      </c>
      <c r="C2" s="678"/>
      <c r="D2" s="679"/>
      <c r="E2" s="377">
        <v>1</v>
      </c>
      <c r="F2" s="428">
        <v>16</v>
      </c>
    </row>
    <row r="3" spans="1:6" s="40" customFormat="1" ht="15" customHeight="1" x14ac:dyDescent="0.15">
      <c r="B3" s="738" t="s">
        <v>535</v>
      </c>
      <c r="C3" s="739"/>
      <c r="D3" s="739"/>
      <c r="E3" s="377">
        <v>1</v>
      </c>
      <c r="F3" s="428">
        <v>90</v>
      </c>
    </row>
    <row r="4" spans="1:6" s="40" customFormat="1" ht="27.95" customHeight="1" x14ac:dyDescent="0.15">
      <c r="B4" s="734" t="s">
        <v>539</v>
      </c>
      <c r="C4" s="735"/>
      <c r="D4" s="736"/>
      <c r="E4" s="417">
        <v>1</v>
      </c>
      <c r="F4" s="418">
        <v>27</v>
      </c>
    </row>
    <row r="5" spans="1:6" s="40" customFormat="1" ht="15" customHeight="1" x14ac:dyDescent="0.15">
      <c r="B5" s="727" t="s">
        <v>538</v>
      </c>
      <c r="C5" s="728"/>
      <c r="D5" s="728"/>
      <c r="E5" s="377">
        <v>1</v>
      </c>
      <c r="F5" s="428">
        <v>10</v>
      </c>
    </row>
    <row r="6" spans="1:6" s="40" customFormat="1" ht="15" customHeight="1" x14ac:dyDescent="0.15">
      <c r="B6" s="746" t="s">
        <v>531</v>
      </c>
      <c r="C6" s="747"/>
      <c r="D6" s="747"/>
      <c r="E6" s="431">
        <v>1</v>
      </c>
      <c r="F6" s="432">
        <v>46</v>
      </c>
    </row>
    <row r="7" spans="1:6" s="40" customFormat="1" ht="15" customHeight="1" thickBot="1" x14ac:dyDescent="0.2">
      <c r="B7" s="740" t="s">
        <v>359</v>
      </c>
      <c r="C7" s="741"/>
      <c r="D7" s="742"/>
      <c r="E7" s="433">
        <v>1</v>
      </c>
      <c r="F7" s="420">
        <v>9</v>
      </c>
    </row>
    <row r="8" spans="1:6" s="40" customFormat="1" ht="15" customHeight="1" thickBot="1" x14ac:dyDescent="0.2">
      <c r="B8" s="382" t="s">
        <v>260</v>
      </c>
      <c r="C8" s="383"/>
      <c r="D8" s="383"/>
      <c r="E8" s="366" t="s">
        <v>86</v>
      </c>
      <c r="F8" s="366" t="s">
        <v>87</v>
      </c>
    </row>
    <row r="9" spans="1:6" s="40" customFormat="1" ht="27.95" customHeight="1" x14ac:dyDescent="0.15">
      <c r="B9" s="748" t="s">
        <v>541</v>
      </c>
      <c r="C9" s="749"/>
      <c r="D9" s="750"/>
      <c r="E9" s="434">
        <v>1</v>
      </c>
      <c r="F9" s="435">
        <v>33</v>
      </c>
    </row>
    <row r="10" spans="1:6" s="40" customFormat="1" ht="15" customHeight="1" x14ac:dyDescent="0.15">
      <c r="B10" s="677" t="s">
        <v>540</v>
      </c>
      <c r="C10" s="678"/>
      <c r="D10" s="679"/>
      <c r="E10" s="377">
        <v>1</v>
      </c>
      <c r="F10" s="428">
        <v>10</v>
      </c>
    </row>
    <row r="11" spans="1:6" s="40" customFormat="1" ht="15" customHeight="1" thickBot="1" x14ac:dyDescent="0.2">
      <c r="B11" s="743" t="s">
        <v>536</v>
      </c>
      <c r="C11" s="744"/>
      <c r="D11" s="745"/>
      <c r="E11" s="436">
        <v>1</v>
      </c>
      <c r="F11" s="437">
        <v>17</v>
      </c>
    </row>
    <row r="12" spans="1:6" s="40" customFormat="1" ht="8.1" customHeight="1" x14ac:dyDescent="0.15"/>
    <row r="13" spans="1:6" s="40" customFormat="1" ht="17.100000000000001" customHeight="1" x14ac:dyDescent="0.15">
      <c r="A13" s="654" t="s">
        <v>197</v>
      </c>
      <c r="B13" s="654"/>
      <c r="C13" s="654"/>
      <c r="D13" s="39"/>
      <c r="E13" s="366"/>
      <c r="F13" s="366"/>
    </row>
    <row r="14" spans="1:6" s="40" customFormat="1" ht="14.25" thickBot="1" x14ac:dyDescent="0.2">
      <c r="A14" s="39"/>
      <c r="B14" s="365" t="s">
        <v>259</v>
      </c>
      <c r="C14" s="39"/>
      <c r="E14" s="366" t="s">
        <v>86</v>
      </c>
      <c r="F14" s="366" t="s">
        <v>87</v>
      </c>
    </row>
    <row r="15" spans="1:6" s="40" customFormat="1" ht="15" customHeight="1" x14ac:dyDescent="0.15">
      <c r="A15" s="39"/>
      <c r="B15" s="706" t="s">
        <v>360</v>
      </c>
      <c r="C15" s="707"/>
      <c r="D15" s="707"/>
      <c r="E15" s="367">
        <v>21</v>
      </c>
      <c r="F15" s="368">
        <v>136</v>
      </c>
    </row>
    <row r="16" spans="1:6" s="40" customFormat="1" ht="15" customHeight="1" thickBot="1" x14ac:dyDescent="0.2">
      <c r="A16" s="39"/>
      <c r="B16" s="708" t="s">
        <v>322</v>
      </c>
      <c r="C16" s="709"/>
      <c r="D16" s="709"/>
      <c r="E16" s="373">
        <v>7</v>
      </c>
      <c r="F16" s="374">
        <v>43</v>
      </c>
    </row>
    <row r="17" spans="1:6" s="40" customFormat="1" ht="15" customHeight="1" thickTop="1" x14ac:dyDescent="0.15">
      <c r="B17" s="726" t="s">
        <v>525</v>
      </c>
      <c r="C17" s="721"/>
      <c r="D17" s="721"/>
      <c r="E17" s="371">
        <v>5</v>
      </c>
      <c r="F17" s="376">
        <v>176</v>
      </c>
    </row>
    <row r="18" spans="1:6" s="40" customFormat="1" ht="15" customHeight="1" x14ac:dyDescent="0.15">
      <c r="A18" s="39"/>
      <c r="B18" s="704" t="s">
        <v>524</v>
      </c>
      <c r="C18" s="705"/>
      <c r="D18" s="705"/>
      <c r="E18" s="369">
        <v>3</v>
      </c>
      <c r="F18" s="370">
        <v>219</v>
      </c>
    </row>
    <row r="19" spans="1:6" s="40" customFormat="1" ht="15" customHeight="1" x14ac:dyDescent="0.15">
      <c r="B19" s="726" t="s">
        <v>526</v>
      </c>
      <c r="C19" s="721"/>
      <c r="D19" s="721"/>
      <c r="E19" s="371">
        <v>2</v>
      </c>
      <c r="F19" s="376">
        <v>180</v>
      </c>
    </row>
    <row r="20" spans="1:6" s="40" customFormat="1" ht="15" customHeight="1" thickBot="1" x14ac:dyDescent="0.2">
      <c r="B20" s="753" t="s">
        <v>527</v>
      </c>
      <c r="C20" s="754"/>
      <c r="D20" s="755"/>
      <c r="E20" s="384">
        <v>1</v>
      </c>
      <c r="F20" s="385">
        <v>20</v>
      </c>
    </row>
    <row r="21" spans="1:6" s="40" customFormat="1" ht="8.1" customHeight="1" x14ac:dyDescent="0.15">
      <c r="B21" s="438"/>
      <c r="C21" s="438"/>
      <c r="D21" s="438"/>
      <c r="E21" s="439"/>
      <c r="F21" s="440"/>
    </row>
    <row r="22" spans="1:6" ht="17.100000000000001" customHeight="1" x14ac:dyDescent="0.15">
      <c r="A22" s="503" t="s">
        <v>198</v>
      </c>
      <c r="B22" s="503"/>
      <c r="C22" s="503"/>
      <c r="D22" s="503"/>
      <c r="E22" s="441"/>
      <c r="F22" s="441"/>
    </row>
    <row r="23" spans="1:6" ht="14.25" thickBot="1" x14ac:dyDescent="0.2">
      <c r="A23" s="140"/>
      <c r="B23" s="442" t="s">
        <v>259</v>
      </c>
      <c r="C23" s="140"/>
      <c r="E23" s="441" t="s">
        <v>86</v>
      </c>
      <c r="F23" s="441" t="s">
        <v>87</v>
      </c>
    </row>
    <row r="24" spans="1:6" ht="15" customHeight="1" x14ac:dyDescent="0.15">
      <c r="B24" s="706" t="s">
        <v>323</v>
      </c>
      <c r="C24" s="752"/>
      <c r="D24" s="752"/>
      <c r="E24" s="443">
        <v>44</v>
      </c>
      <c r="F24" s="444">
        <v>578</v>
      </c>
    </row>
    <row r="25" spans="1:6" ht="15" customHeight="1" thickBot="1" x14ac:dyDescent="0.2">
      <c r="B25" s="708" t="s">
        <v>350</v>
      </c>
      <c r="C25" s="709"/>
      <c r="D25" s="709"/>
      <c r="E25" s="445">
        <v>12</v>
      </c>
      <c r="F25" s="446">
        <v>213</v>
      </c>
    </row>
    <row r="26" spans="1:6" ht="15" customHeight="1" thickTop="1" x14ac:dyDescent="0.15">
      <c r="B26" s="704" t="s">
        <v>361</v>
      </c>
      <c r="C26" s="751"/>
      <c r="D26" s="751"/>
      <c r="E26" s="447">
        <v>1</v>
      </c>
      <c r="F26" s="448">
        <v>25</v>
      </c>
    </row>
    <row r="27" spans="1:6" ht="15" customHeight="1" x14ac:dyDescent="0.15">
      <c r="B27" s="726" t="s">
        <v>509</v>
      </c>
      <c r="C27" s="733"/>
      <c r="D27" s="733"/>
      <c r="E27" s="449">
        <v>2</v>
      </c>
      <c r="F27" s="450">
        <v>31</v>
      </c>
    </row>
    <row r="28" spans="1:6" ht="15" customHeight="1" x14ac:dyDescent="0.15">
      <c r="B28" s="726" t="s">
        <v>512</v>
      </c>
      <c r="C28" s="721"/>
      <c r="D28" s="721"/>
      <c r="E28" s="449">
        <v>1</v>
      </c>
      <c r="F28" s="450">
        <v>28</v>
      </c>
    </row>
    <row r="29" spans="1:6" ht="15" customHeight="1" x14ac:dyDescent="0.15">
      <c r="B29" s="726" t="s">
        <v>514</v>
      </c>
      <c r="C29" s="733"/>
      <c r="D29" s="733"/>
      <c r="E29" s="449">
        <v>1</v>
      </c>
      <c r="F29" s="450">
        <v>36</v>
      </c>
    </row>
    <row r="30" spans="1:6" ht="15" customHeight="1" x14ac:dyDescent="0.15">
      <c r="B30" s="726" t="s">
        <v>511</v>
      </c>
      <c r="C30" s="721"/>
      <c r="D30" s="721"/>
      <c r="E30" s="449">
        <v>1</v>
      </c>
      <c r="F30" s="450">
        <v>69</v>
      </c>
    </row>
    <row r="31" spans="1:6" ht="15" customHeight="1" x14ac:dyDescent="0.15">
      <c r="B31" s="726" t="s">
        <v>518</v>
      </c>
      <c r="C31" s="733"/>
      <c r="D31" s="733"/>
      <c r="E31" s="449">
        <v>1</v>
      </c>
      <c r="F31" s="450">
        <v>56</v>
      </c>
    </row>
    <row r="32" spans="1:6" ht="15" customHeight="1" x14ac:dyDescent="0.15">
      <c r="B32" s="726" t="s">
        <v>513</v>
      </c>
      <c r="C32" s="721"/>
      <c r="D32" s="721"/>
      <c r="E32" s="449">
        <v>1</v>
      </c>
      <c r="F32" s="450">
        <v>45</v>
      </c>
    </row>
    <row r="33" spans="2:6" ht="15" customHeight="1" x14ac:dyDescent="0.15">
      <c r="B33" s="726" t="s">
        <v>515</v>
      </c>
      <c r="C33" s="733"/>
      <c r="D33" s="733"/>
      <c r="E33" s="449">
        <v>1</v>
      </c>
      <c r="F33" s="450">
        <v>5</v>
      </c>
    </row>
    <row r="34" spans="2:6" ht="15" customHeight="1" x14ac:dyDescent="0.15">
      <c r="B34" s="726" t="s">
        <v>516</v>
      </c>
      <c r="C34" s="733"/>
      <c r="D34" s="733"/>
      <c r="E34" s="449">
        <v>1</v>
      </c>
      <c r="F34" s="450">
        <v>5</v>
      </c>
    </row>
    <row r="35" spans="2:6" ht="15" customHeight="1" x14ac:dyDescent="0.15">
      <c r="B35" s="726" t="s">
        <v>517</v>
      </c>
      <c r="C35" s="733"/>
      <c r="D35" s="733"/>
      <c r="E35" s="449">
        <v>1</v>
      </c>
      <c r="F35" s="450">
        <v>49</v>
      </c>
    </row>
    <row r="36" spans="2:6" ht="15" customHeight="1" x14ac:dyDescent="0.15">
      <c r="B36" s="726" t="s">
        <v>519</v>
      </c>
      <c r="C36" s="733"/>
      <c r="D36" s="733"/>
      <c r="E36" s="449">
        <v>1</v>
      </c>
      <c r="F36" s="450">
        <v>52</v>
      </c>
    </row>
    <row r="37" spans="2:6" ht="15" customHeight="1" x14ac:dyDescent="0.15">
      <c r="B37" s="726" t="s">
        <v>520</v>
      </c>
      <c r="C37" s="733"/>
      <c r="D37" s="733"/>
      <c r="E37" s="449">
        <v>1</v>
      </c>
      <c r="F37" s="450">
        <v>36</v>
      </c>
    </row>
    <row r="38" spans="2:6" ht="15" customHeight="1" x14ac:dyDescent="0.15">
      <c r="B38" s="704" t="s">
        <v>510</v>
      </c>
      <c r="C38" s="751"/>
      <c r="D38" s="751"/>
      <c r="E38" s="447">
        <v>1</v>
      </c>
      <c r="F38" s="448">
        <v>70</v>
      </c>
    </row>
    <row r="39" spans="2:6" ht="15" customHeight="1" thickBot="1" x14ac:dyDescent="0.2">
      <c r="B39" s="757" t="s">
        <v>521</v>
      </c>
      <c r="C39" s="758"/>
      <c r="D39" s="758"/>
      <c r="E39" s="451">
        <v>1</v>
      </c>
      <c r="F39" s="452">
        <v>56</v>
      </c>
    </row>
    <row r="40" spans="2:6" ht="15" customHeight="1" thickBot="1" x14ac:dyDescent="0.2">
      <c r="B40" s="453" t="s">
        <v>260</v>
      </c>
      <c r="C40" s="383"/>
      <c r="D40" s="383"/>
      <c r="E40" s="441" t="s">
        <v>86</v>
      </c>
      <c r="F40" s="441" t="s">
        <v>87</v>
      </c>
    </row>
    <row r="41" spans="2:6" ht="15" customHeight="1" thickBot="1" x14ac:dyDescent="0.2">
      <c r="B41" s="713" t="s">
        <v>362</v>
      </c>
      <c r="C41" s="756"/>
      <c r="D41" s="756"/>
      <c r="E41" s="454">
        <v>12</v>
      </c>
      <c r="F41" s="455">
        <v>2188</v>
      </c>
    </row>
    <row r="42" spans="2:6" ht="15" customHeight="1" thickTop="1" x14ac:dyDescent="0.15">
      <c r="B42" s="704" t="s">
        <v>363</v>
      </c>
      <c r="C42" s="751"/>
      <c r="D42" s="751"/>
      <c r="E42" s="447">
        <v>1</v>
      </c>
      <c r="F42" s="448">
        <v>21</v>
      </c>
    </row>
    <row r="43" spans="2:6" ht="24.95" customHeight="1" x14ac:dyDescent="0.15">
      <c r="B43" s="759" t="s">
        <v>522</v>
      </c>
      <c r="C43" s="760"/>
      <c r="D43" s="761"/>
      <c r="E43" s="447">
        <v>8</v>
      </c>
      <c r="F43" s="448">
        <v>46</v>
      </c>
    </row>
    <row r="44" spans="2:6" ht="15" customHeight="1" thickBot="1" x14ac:dyDescent="0.2">
      <c r="B44" s="757" t="s">
        <v>523</v>
      </c>
      <c r="C44" s="758"/>
      <c r="D44" s="758"/>
      <c r="E44" s="451">
        <v>1</v>
      </c>
      <c r="F44" s="452">
        <v>46</v>
      </c>
    </row>
    <row r="86" ht="15" customHeight="1" x14ac:dyDescent="0.15"/>
  </sheetData>
  <mergeCells count="37">
    <mergeCell ref="B41:D41"/>
    <mergeCell ref="B42:D42"/>
    <mergeCell ref="B44:D44"/>
    <mergeCell ref="B43:D43"/>
    <mergeCell ref="B25:D25"/>
    <mergeCell ref="B38:D38"/>
    <mergeCell ref="B39:D39"/>
    <mergeCell ref="B36:D36"/>
    <mergeCell ref="B27:D27"/>
    <mergeCell ref="B37:D37"/>
    <mergeCell ref="B31:D31"/>
    <mergeCell ref="B29:D29"/>
    <mergeCell ref="B28:D28"/>
    <mergeCell ref="B33:D33"/>
    <mergeCell ref="B35:D35"/>
    <mergeCell ref="B30:D30"/>
    <mergeCell ref="B15:D15"/>
    <mergeCell ref="B16:D16"/>
    <mergeCell ref="B18:D18"/>
    <mergeCell ref="B19:D19"/>
    <mergeCell ref="B17:D17"/>
    <mergeCell ref="B32:D32"/>
    <mergeCell ref="B34:D34"/>
    <mergeCell ref="B4:D4"/>
    <mergeCell ref="B2:D2"/>
    <mergeCell ref="B5:D5"/>
    <mergeCell ref="B3:D3"/>
    <mergeCell ref="B7:D7"/>
    <mergeCell ref="B11:D11"/>
    <mergeCell ref="B6:D6"/>
    <mergeCell ref="B9:D9"/>
    <mergeCell ref="B10:D10"/>
    <mergeCell ref="B26:D26"/>
    <mergeCell ref="A22:D22"/>
    <mergeCell ref="B24:D24"/>
    <mergeCell ref="B20:D20"/>
    <mergeCell ref="A13:C13"/>
  </mergeCells>
  <phoneticPr fontId="2"/>
  <pageMargins left="0.78740157480314965" right="0.78740157480314965" top="0.59055118110236227" bottom="0.59055118110236227" header="0.51181102362204722" footer="0.51181102362204722"/>
  <pageSetup paperSize="9" orientation="portrait" r:id="rId1"/>
  <headerFooter scaleWithDoc="0" alignWithMargins="0">
    <oddFooter>&amp;C&amp;"ＭＳ Ｐ明朝,標準"&amp;A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N55"/>
  <sheetViews>
    <sheetView zoomScaleNormal="100" workbookViewId="0"/>
  </sheetViews>
  <sheetFormatPr defaultRowHeight="13.5" x14ac:dyDescent="0.15"/>
  <cols>
    <col min="1" max="1" width="9" style="46"/>
    <col min="2" max="4" width="12.625" style="46" customWidth="1"/>
    <col min="5" max="5" width="8.625" style="46" customWidth="1"/>
    <col min="6" max="6" width="17.625" style="46" customWidth="1"/>
    <col min="7" max="16384" width="9" style="46"/>
  </cols>
  <sheetData>
    <row r="1" spans="1:14" s="5" customFormat="1" ht="8.1" customHeight="1" x14ac:dyDescent="0.15"/>
    <row r="2" spans="1:14" s="5" customFormat="1" ht="17.100000000000001" customHeight="1" x14ac:dyDescent="0.15">
      <c r="A2" s="5" t="s">
        <v>605</v>
      </c>
      <c r="B2" s="140"/>
      <c r="C2" s="140"/>
    </row>
    <row r="3" spans="1:14" s="5" customFormat="1" ht="15" customHeight="1" thickBot="1" x14ac:dyDescent="0.2">
      <c r="A3" s="765" t="s">
        <v>88</v>
      </c>
      <c r="B3" s="765"/>
      <c r="C3" s="765"/>
      <c r="D3" s="765"/>
    </row>
    <row r="4" spans="1:14" s="48" customFormat="1" ht="15" customHeight="1" x14ac:dyDescent="0.15">
      <c r="A4" s="27"/>
      <c r="B4" s="766" t="s">
        <v>293</v>
      </c>
      <c r="C4" s="767"/>
      <c r="D4" s="767"/>
      <c r="E4" s="768"/>
      <c r="F4" s="456" t="s">
        <v>479</v>
      </c>
      <c r="G4" s="28"/>
      <c r="H4" s="28"/>
      <c r="I4" s="28"/>
      <c r="K4" s="47"/>
      <c r="L4" s="47"/>
      <c r="M4" s="58"/>
      <c r="N4" s="47"/>
    </row>
    <row r="5" spans="1:14" s="48" customFormat="1" ht="27.95" customHeight="1" x14ac:dyDescent="0.15">
      <c r="A5" s="27"/>
      <c r="B5" s="769" t="s">
        <v>484</v>
      </c>
      <c r="C5" s="770"/>
      <c r="D5" s="770"/>
      <c r="E5" s="771"/>
      <c r="F5" s="457" t="s">
        <v>485</v>
      </c>
      <c r="G5" s="28"/>
      <c r="H5" s="28"/>
      <c r="I5" s="28"/>
      <c r="K5" s="47"/>
      <c r="L5" s="47"/>
      <c r="M5" s="58"/>
      <c r="N5" s="47"/>
    </row>
    <row r="6" spans="1:14" s="48" customFormat="1" ht="27.95" customHeight="1" x14ac:dyDescent="0.15">
      <c r="A6" s="27"/>
      <c r="B6" s="769" t="s">
        <v>490</v>
      </c>
      <c r="C6" s="770"/>
      <c r="D6" s="770"/>
      <c r="E6" s="771"/>
      <c r="F6" s="457" t="s">
        <v>491</v>
      </c>
      <c r="G6" s="28"/>
      <c r="H6" s="28"/>
      <c r="I6" s="28"/>
      <c r="K6" s="47"/>
      <c r="L6" s="47"/>
      <c r="M6" s="58"/>
      <c r="N6" s="47"/>
    </row>
    <row r="7" spans="1:14" s="48" customFormat="1" ht="15" customHeight="1" x14ac:dyDescent="0.15">
      <c r="A7" s="27"/>
      <c r="B7" s="769" t="s">
        <v>492</v>
      </c>
      <c r="C7" s="770"/>
      <c r="D7" s="770"/>
      <c r="E7" s="771"/>
      <c r="F7" s="457" t="s">
        <v>493</v>
      </c>
      <c r="G7" s="28"/>
      <c r="H7" s="28"/>
      <c r="I7" s="28"/>
      <c r="K7" s="47"/>
      <c r="L7" s="47"/>
      <c r="M7" s="58"/>
      <c r="N7" s="47"/>
    </row>
    <row r="8" spans="1:14" s="48" customFormat="1" ht="27.95" customHeight="1" x14ac:dyDescent="0.15">
      <c r="A8" s="27"/>
      <c r="B8" s="762" t="s">
        <v>495</v>
      </c>
      <c r="C8" s="763"/>
      <c r="D8" s="763"/>
      <c r="E8" s="764"/>
      <c r="F8" s="457" t="s">
        <v>496</v>
      </c>
      <c r="G8" s="28"/>
      <c r="H8" s="28"/>
      <c r="I8" s="28"/>
      <c r="K8" s="47"/>
      <c r="L8" s="47"/>
      <c r="M8" s="58"/>
      <c r="N8" s="47"/>
    </row>
    <row r="9" spans="1:14" s="48" customFormat="1" ht="18" customHeight="1" x14ac:dyDescent="0.15">
      <c r="A9" s="27"/>
      <c r="B9" s="769" t="s">
        <v>497</v>
      </c>
      <c r="C9" s="770"/>
      <c r="D9" s="770"/>
      <c r="E9" s="771"/>
      <c r="F9" s="457" t="s">
        <v>498</v>
      </c>
      <c r="G9" s="28"/>
      <c r="H9" s="28"/>
      <c r="I9" s="28"/>
      <c r="K9" s="47"/>
      <c r="L9" s="47"/>
      <c r="M9" s="58"/>
      <c r="N9" s="47"/>
    </row>
    <row r="10" spans="1:14" s="48" customFormat="1" ht="27.95" customHeight="1" x14ac:dyDescent="0.15">
      <c r="A10" s="27"/>
      <c r="B10" s="769" t="s">
        <v>499</v>
      </c>
      <c r="C10" s="770"/>
      <c r="D10" s="770"/>
      <c r="E10" s="771"/>
      <c r="F10" s="457" t="s">
        <v>500</v>
      </c>
      <c r="G10" s="28"/>
      <c r="H10" s="28"/>
      <c r="I10" s="28"/>
      <c r="K10" s="47"/>
      <c r="L10" s="47"/>
      <c r="M10" s="58"/>
      <c r="N10" s="47"/>
    </row>
    <row r="11" spans="1:14" s="48" customFormat="1" ht="15" customHeight="1" thickBot="1" x14ac:dyDescent="0.2">
      <c r="A11" s="27"/>
      <c r="B11" s="772" t="s">
        <v>366</v>
      </c>
      <c r="C11" s="773"/>
      <c r="D11" s="773"/>
      <c r="E11" s="774"/>
      <c r="F11" s="458" t="s">
        <v>503</v>
      </c>
      <c r="G11" s="28"/>
      <c r="H11" s="28"/>
      <c r="I11" s="28"/>
      <c r="K11" s="47"/>
      <c r="L11" s="47"/>
      <c r="M11" s="58"/>
      <c r="N11" s="47"/>
    </row>
    <row r="12" spans="1:14" s="5" customFormat="1" ht="9.9499999999999993" customHeight="1" x14ac:dyDescent="0.15">
      <c r="A12" s="459"/>
      <c r="B12" s="140"/>
      <c r="C12" s="459"/>
    </row>
    <row r="13" spans="1:14" s="5" customFormat="1" ht="15" customHeight="1" thickBot="1" x14ac:dyDescent="0.2">
      <c r="A13" s="503" t="s">
        <v>367</v>
      </c>
      <c r="B13" s="503"/>
      <c r="C13" s="503"/>
      <c r="D13" s="503"/>
      <c r="F13" s="460"/>
    </row>
    <row r="14" spans="1:14" s="48" customFormat="1" ht="15" customHeight="1" thickBot="1" x14ac:dyDescent="0.2">
      <c r="A14" s="27"/>
      <c r="B14" s="775" t="s">
        <v>486</v>
      </c>
      <c r="C14" s="776"/>
      <c r="D14" s="776"/>
      <c r="E14" s="777"/>
      <c r="F14" s="461" t="s">
        <v>487</v>
      </c>
      <c r="G14" s="28"/>
      <c r="H14" s="28"/>
      <c r="I14" s="28"/>
      <c r="K14" s="47"/>
      <c r="L14" s="47"/>
      <c r="M14" s="58"/>
      <c r="N14" s="47"/>
    </row>
    <row r="15" spans="1:14" s="48" customFormat="1" ht="9.9499999999999993" customHeight="1" x14ac:dyDescent="0.15">
      <c r="A15" s="27"/>
      <c r="B15" s="34"/>
      <c r="C15" s="35"/>
      <c r="D15" s="35"/>
      <c r="E15" s="35"/>
      <c r="F15" s="34"/>
      <c r="G15" s="28"/>
      <c r="H15" s="28"/>
      <c r="I15" s="28"/>
      <c r="K15" s="47"/>
      <c r="L15" s="47"/>
      <c r="M15" s="58"/>
      <c r="N15" s="47"/>
    </row>
    <row r="16" spans="1:14" s="5" customFormat="1" ht="15" customHeight="1" thickBot="1" x14ac:dyDescent="0.2">
      <c r="A16" s="503" t="s">
        <v>251</v>
      </c>
      <c r="B16" s="503"/>
      <c r="C16" s="503"/>
      <c r="D16" s="503"/>
      <c r="F16" s="460"/>
    </row>
    <row r="17" spans="1:14" s="48" customFormat="1" ht="15" customHeight="1" x14ac:dyDescent="0.15">
      <c r="A17" s="27"/>
      <c r="B17" s="766" t="s">
        <v>488</v>
      </c>
      <c r="C17" s="767"/>
      <c r="D17" s="767"/>
      <c r="E17" s="768"/>
      <c r="F17" s="456" t="s">
        <v>489</v>
      </c>
      <c r="G17" s="28"/>
      <c r="H17" s="28"/>
      <c r="I17" s="28"/>
      <c r="K17" s="47"/>
      <c r="L17" s="47"/>
      <c r="M17" s="58"/>
      <c r="N17" s="47"/>
    </row>
    <row r="18" spans="1:14" s="48" customFormat="1" ht="15" customHeight="1" thickBot="1" x14ac:dyDescent="0.2">
      <c r="A18" s="27"/>
      <c r="B18" s="772" t="s">
        <v>504</v>
      </c>
      <c r="C18" s="773"/>
      <c r="D18" s="773"/>
      <c r="E18" s="774"/>
      <c r="F18" s="458" t="s">
        <v>505</v>
      </c>
      <c r="G18" s="28"/>
      <c r="H18" s="28"/>
      <c r="I18" s="28"/>
      <c r="K18" s="47"/>
      <c r="L18" s="47"/>
      <c r="M18" s="58"/>
      <c r="N18" s="47"/>
    </row>
    <row r="19" spans="1:14" s="48" customFormat="1" ht="8.1" customHeight="1" x14ac:dyDescent="0.15">
      <c r="A19" s="27"/>
      <c r="B19" s="34"/>
      <c r="C19" s="35"/>
      <c r="D19" s="35"/>
      <c r="E19" s="35"/>
      <c r="F19" s="36"/>
      <c r="G19" s="28"/>
      <c r="H19" s="28"/>
      <c r="I19" s="28"/>
      <c r="K19" s="47"/>
      <c r="L19" s="47"/>
      <c r="M19" s="58"/>
      <c r="N19" s="47"/>
    </row>
    <row r="20" spans="1:14" s="5" customFormat="1" ht="15" customHeight="1" x14ac:dyDescent="0.15">
      <c r="A20" s="5" t="s">
        <v>606</v>
      </c>
      <c r="E20" s="441" t="s">
        <v>86</v>
      </c>
      <c r="F20" s="441" t="s">
        <v>120</v>
      </c>
    </row>
    <row r="21" spans="1:14" s="5" customFormat="1" ht="15" customHeight="1" x14ac:dyDescent="0.15">
      <c r="A21" s="503" t="s">
        <v>99</v>
      </c>
      <c r="B21" s="503"/>
      <c r="C21" s="503"/>
      <c r="D21" s="503"/>
      <c r="E21" s="462"/>
      <c r="F21" s="154"/>
    </row>
    <row r="22" spans="1:14" s="5" customFormat="1" ht="15" customHeight="1" x14ac:dyDescent="0.15">
      <c r="A22" s="140"/>
      <c r="B22" s="463" t="s">
        <v>377</v>
      </c>
      <c r="C22" s="463"/>
      <c r="D22" s="463"/>
      <c r="E22" s="464">
        <f>2+1+1+4+1</f>
        <v>9</v>
      </c>
      <c r="F22" s="465">
        <f>4+2+2+8+2</f>
        <v>18</v>
      </c>
    </row>
    <row r="23" spans="1:14" s="5" customFormat="1" ht="15" customHeight="1" x14ac:dyDescent="0.15">
      <c r="A23" s="140"/>
      <c r="B23" s="466" t="s">
        <v>480</v>
      </c>
      <c r="C23" s="466"/>
      <c r="D23" s="466"/>
      <c r="E23" s="467">
        <f>4+2</f>
        <v>6</v>
      </c>
      <c r="F23" s="468" t="s">
        <v>483</v>
      </c>
    </row>
    <row r="24" spans="1:14" s="5" customFormat="1" ht="15" customHeight="1" x14ac:dyDescent="0.15">
      <c r="A24" s="140"/>
      <c r="B24" s="466" t="s">
        <v>507</v>
      </c>
      <c r="C24" s="466"/>
      <c r="D24" s="466"/>
      <c r="E24" s="467">
        <v>2</v>
      </c>
      <c r="F24" s="468" t="s">
        <v>482</v>
      </c>
    </row>
    <row r="25" spans="1:14" s="5" customFormat="1" ht="15" customHeight="1" x14ac:dyDescent="0.15">
      <c r="A25" s="140"/>
      <c r="B25" s="466" t="s">
        <v>186</v>
      </c>
      <c r="C25" s="466"/>
      <c r="D25" s="466"/>
      <c r="E25" s="467">
        <v>1</v>
      </c>
      <c r="F25" s="469">
        <v>1</v>
      </c>
    </row>
    <row r="26" spans="1:14" s="5" customFormat="1" ht="15" customHeight="1" x14ac:dyDescent="0.15">
      <c r="A26" s="140"/>
      <c r="B26" s="463" t="s">
        <v>501</v>
      </c>
      <c r="C26" s="463"/>
      <c r="D26" s="463"/>
      <c r="E26" s="464">
        <f>1+1+1+1</f>
        <v>4</v>
      </c>
      <c r="F26" s="465">
        <f>75+43+16+6</f>
        <v>140</v>
      </c>
    </row>
    <row r="27" spans="1:14" s="5" customFormat="1" ht="15" customHeight="1" x14ac:dyDescent="0.15">
      <c r="A27" s="140"/>
      <c r="B27" s="466" t="s">
        <v>506</v>
      </c>
      <c r="C27" s="466"/>
      <c r="D27" s="466"/>
      <c r="E27" s="467">
        <v>1</v>
      </c>
      <c r="F27" s="469">
        <v>1</v>
      </c>
    </row>
    <row r="28" spans="1:14" s="5" customFormat="1" ht="5.0999999999999996" customHeight="1" x14ac:dyDescent="0.15">
      <c r="A28" s="140"/>
      <c r="B28" s="470"/>
      <c r="C28" s="470"/>
      <c r="D28" s="470"/>
      <c r="E28" s="471"/>
      <c r="F28" s="472"/>
    </row>
    <row r="29" spans="1:14" s="5" customFormat="1" ht="15" customHeight="1" x14ac:dyDescent="0.15">
      <c r="A29" s="503" t="s">
        <v>116</v>
      </c>
      <c r="B29" s="503"/>
      <c r="C29" s="503"/>
      <c r="D29" s="503"/>
      <c r="E29" s="473"/>
      <c r="F29" s="474"/>
    </row>
    <row r="30" spans="1:14" s="5" customFormat="1" ht="15" customHeight="1" x14ac:dyDescent="0.15">
      <c r="A30" s="140"/>
      <c r="B30" s="463" t="s">
        <v>378</v>
      </c>
      <c r="C30" s="463"/>
      <c r="D30" s="463"/>
      <c r="E30" s="464">
        <f>2+1</f>
        <v>3</v>
      </c>
      <c r="F30" s="465">
        <f>4+2</f>
        <v>6</v>
      </c>
    </row>
    <row r="31" spans="1:14" s="5" customFormat="1" ht="15" customHeight="1" x14ac:dyDescent="0.15">
      <c r="A31" s="140"/>
      <c r="B31" s="463" t="s">
        <v>502</v>
      </c>
      <c r="C31" s="463"/>
      <c r="D31" s="463"/>
      <c r="E31" s="464">
        <f>1+4+1</f>
        <v>6</v>
      </c>
      <c r="F31" s="465">
        <f>120+58+75+89+87+6</f>
        <v>435</v>
      </c>
    </row>
    <row r="32" spans="1:14" s="5" customFormat="1" ht="15" customHeight="1" x14ac:dyDescent="0.15">
      <c r="A32" s="140"/>
      <c r="B32" s="466" t="s">
        <v>506</v>
      </c>
      <c r="C32" s="466"/>
      <c r="D32" s="466"/>
      <c r="E32" s="467">
        <v>1</v>
      </c>
      <c r="F32" s="469">
        <v>1</v>
      </c>
    </row>
    <row r="33" spans="1:9" s="5" customFormat="1" ht="5.0999999999999996" customHeight="1" x14ac:dyDescent="0.15">
      <c r="A33" s="140"/>
      <c r="B33" s="470"/>
      <c r="C33" s="470"/>
      <c r="D33" s="470"/>
      <c r="E33" s="471"/>
      <c r="F33" s="472"/>
    </row>
    <row r="34" spans="1:9" s="5" customFormat="1" ht="15" customHeight="1" x14ac:dyDescent="0.15">
      <c r="A34" s="778" t="s">
        <v>132</v>
      </c>
      <c r="B34" s="778"/>
      <c r="C34" s="778"/>
      <c r="D34" s="778"/>
      <c r="E34" s="471"/>
      <c r="F34" s="472"/>
    </row>
    <row r="35" spans="1:9" s="5" customFormat="1" ht="15" customHeight="1" x14ac:dyDescent="0.15">
      <c r="A35" s="140"/>
      <c r="B35" s="463" t="s">
        <v>22</v>
      </c>
      <c r="C35" s="463"/>
      <c r="D35" s="463"/>
      <c r="E35" s="464">
        <f>1+1+1</f>
        <v>3</v>
      </c>
      <c r="F35" s="465">
        <f>40+46+40</f>
        <v>126</v>
      </c>
    </row>
    <row r="36" spans="1:9" s="5" customFormat="1" ht="5.0999999999999996" customHeight="1" x14ac:dyDescent="0.15">
      <c r="A36" s="140"/>
      <c r="B36" s="470"/>
      <c r="C36" s="470"/>
      <c r="D36" s="470"/>
      <c r="E36" s="471"/>
      <c r="F36" s="472"/>
    </row>
    <row r="37" spans="1:9" s="5" customFormat="1" ht="15" customHeight="1" x14ac:dyDescent="0.15">
      <c r="A37" s="778" t="s">
        <v>177</v>
      </c>
      <c r="B37" s="778"/>
      <c r="C37" s="778"/>
      <c r="D37" s="778"/>
      <c r="E37" s="471"/>
      <c r="F37" s="472"/>
    </row>
    <row r="38" spans="1:9" s="5" customFormat="1" ht="15" customHeight="1" x14ac:dyDescent="0.15">
      <c r="A38" s="140"/>
      <c r="B38" s="463" t="s">
        <v>0</v>
      </c>
      <c r="C38" s="463"/>
      <c r="D38" s="463"/>
      <c r="E38" s="464">
        <v>1</v>
      </c>
      <c r="F38" s="465">
        <v>2</v>
      </c>
    </row>
    <row r="39" spans="1:9" s="5" customFormat="1" ht="5.0999999999999996" customHeight="1" x14ac:dyDescent="0.15">
      <c r="A39" s="140"/>
      <c r="B39" s="470"/>
      <c r="C39" s="470"/>
      <c r="D39" s="470"/>
      <c r="E39" s="471"/>
      <c r="F39" s="472"/>
    </row>
    <row r="40" spans="1:9" s="5" customFormat="1" ht="14.25" customHeight="1" x14ac:dyDescent="0.15">
      <c r="A40" s="503" t="s">
        <v>119</v>
      </c>
      <c r="B40" s="503"/>
      <c r="C40" s="503"/>
      <c r="D40" s="503"/>
      <c r="E40" s="462"/>
      <c r="F40" s="475"/>
    </row>
    <row r="41" spans="1:9" s="5" customFormat="1" ht="15" customHeight="1" x14ac:dyDescent="0.15">
      <c r="A41" s="140"/>
      <c r="B41" s="463" t="s">
        <v>0</v>
      </c>
      <c r="C41" s="463"/>
      <c r="D41" s="463"/>
      <c r="E41" s="464">
        <v>1</v>
      </c>
      <c r="F41" s="465">
        <v>2</v>
      </c>
    </row>
    <row r="42" spans="1:9" s="5" customFormat="1" ht="15" customHeight="1" x14ac:dyDescent="0.15">
      <c r="A42" s="140"/>
      <c r="B42" s="466" t="s">
        <v>508</v>
      </c>
      <c r="C42" s="466"/>
      <c r="D42" s="466"/>
      <c r="E42" s="467">
        <f>1+1+1+1+1+1</f>
        <v>6</v>
      </c>
      <c r="F42" s="469">
        <f>30+30+43+25+11+30</f>
        <v>169</v>
      </c>
    </row>
    <row r="43" spans="1:9" s="5" customFormat="1" ht="5.0999999999999996" customHeight="1" x14ac:dyDescent="0.15">
      <c r="A43" s="140"/>
      <c r="B43" s="470"/>
      <c r="C43" s="470"/>
      <c r="D43" s="470"/>
      <c r="E43" s="471"/>
      <c r="F43" s="472"/>
    </row>
    <row r="44" spans="1:9" x14ac:dyDescent="0.15">
      <c r="A44" s="503" t="s">
        <v>133</v>
      </c>
      <c r="B44" s="503"/>
      <c r="C44" s="503"/>
      <c r="D44" s="503"/>
      <c r="E44" s="476"/>
      <c r="F44" s="476"/>
      <c r="G44" s="5"/>
      <c r="H44" s="5"/>
      <c r="I44" s="5"/>
    </row>
    <row r="45" spans="1:9" x14ac:dyDescent="0.15">
      <c r="A45" s="5"/>
      <c r="B45" s="463" t="s">
        <v>0</v>
      </c>
      <c r="C45" s="477"/>
      <c r="D45" s="477"/>
      <c r="E45" s="464">
        <v>2</v>
      </c>
      <c r="F45" s="465">
        <v>6</v>
      </c>
      <c r="G45" s="5"/>
      <c r="H45" s="5"/>
      <c r="I45" s="5"/>
    </row>
    <row r="46" spans="1:9" s="5" customFormat="1" ht="15" customHeight="1" x14ac:dyDescent="0.15">
      <c r="A46" s="140"/>
      <c r="B46" s="466" t="s">
        <v>480</v>
      </c>
      <c r="C46" s="466"/>
      <c r="D46" s="466"/>
      <c r="E46" s="467">
        <v>2</v>
      </c>
      <c r="F46" s="468" t="s">
        <v>482</v>
      </c>
    </row>
    <row r="47" spans="1:9" x14ac:dyDescent="0.15">
      <c r="A47" s="140"/>
      <c r="B47" s="466" t="s">
        <v>252</v>
      </c>
      <c r="C47" s="466"/>
      <c r="D47" s="466"/>
      <c r="E47" s="467">
        <f>1+1+1+1</f>
        <v>4</v>
      </c>
      <c r="F47" s="469">
        <f>24+38+73+24</f>
        <v>159</v>
      </c>
      <c r="G47" s="5"/>
      <c r="H47" s="5"/>
      <c r="I47" s="5"/>
    </row>
    <row r="48" spans="1:9" s="5" customFormat="1" ht="5.0999999999999996" customHeight="1" x14ac:dyDescent="0.15">
      <c r="A48" s="140"/>
      <c r="B48" s="470"/>
      <c r="C48" s="470"/>
      <c r="D48" s="470"/>
      <c r="E48" s="471"/>
      <c r="F48" s="472"/>
    </row>
    <row r="49" spans="1:10" x14ac:dyDescent="0.15">
      <c r="A49" s="778" t="s">
        <v>3</v>
      </c>
      <c r="B49" s="778"/>
      <c r="C49" s="778"/>
      <c r="D49" s="778"/>
      <c r="E49" s="778"/>
      <c r="F49" s="478"/>
      <c r="G49" s="478"/>
      <c r="H49" s="5"/>
      <c r="I49" s="5"/>
      <c r="J49" s="5"/>
    </row>
    <row r="50" spans="1:10" x14ac:dyDescent="0.15">
      <c r="A50" s="140"/>
      <c r="B50" s="463" t="s">
        <v>481</v>
      </c>
      <c r="C50" s="463"/>
      <c r="D50" s="463"/>
      <c r="E50" s="464">
        <f>1+1</f>
        <v>2</v>
      </c>
      <c r="F50" s="465">
        <f>68+60</f>
        <v>128</v>
      </c>
      <c r="G50" s="479"/>
      <c r="H50" s="5"/>
      <c r="I50" s="5"/>
    </row>
    <row r="51" spans="1:10" x14ac:dyDescent="0.15">
      <c r="A51" s="140"/>
      <c r="B51" s="463" t="s">
        <v>494</v>
      </c>
      <c r="C51" s="463"/>
      <c r="D51" s="463"/>
      <c r="E51" s="464">
        <f>1</f>
        <v>1</v>
      </c>
      <c r="F51" s="465">
        <v>6</v>
      </c>
      <c r="G51" s="479"/>
      <c r="H51" s="5"/>
      <c r="I51" s="5"/>
    </row>
    <row r="52" spans="1:10" s="5" customFormat="1" ht="5.0999999999999996" customHeight="1" x14ac:dyDescent="0.15">
      <c r="A52" s="140"/>
      <c r="B52" s="140"/>
      <c r="C52" s="470"/>
      <c r="D52" s="470"/>
      <c r="E52" s="470"/>
      <c r="F52" s="471"/>
      <c r="G52" s="472"/>
    </row>
    <row r="53" spans="1:10" x14ac:dyDescent="0.15">
      <c r="A53" s="503" t="s">
        <v>294</v>
      </c>
      <c r="B53" s="503"/>
      <c r="C53" s="503"/>
      <c r="D53" s="503"/>
      <c r="E53" s="503"/>
      <c r="F53" s="473"/>
      <c r="G53" s="474"/>
      <c r="H53" s="5"/>
      <c r="I53" s="5"/>
      <c r="J53" s="5"/>
    </row>
    <row r="54" spans="1:10" x14ac:dyDescent="0.15">
      <c r="A54" s="5"/>
      <c r="B54" s="463" t="s">
        <v>378</v>
      </c>
      <c r="C54" s="477"/>
      <c r="D54" s="477"/>
      <c r="E54" s="464">
        <f>1+1</f>
        <v>2</v>
      </c>
      <c r="F54" s="465">
        <f>1+2</f>
        <v>3</v>
      </c>
      <c r="G54" s="5"/>
      <c r="H54" s="5"/>
      <c r="I54" s="5"/>
    </row>
    <row r="55" spans="1:10" x14ac:dyDescent="0.15">
      <c r="A55" s="140"/>
      <c r="B55" s="466" t="s">
        <v>481</v>
      </c>
      <c r="C55" s="466"/>
      <c r="D55" s="466"/>
      <c r="E55" s="467">
        <f>1+3+1</f>
        <v>5</v>
      </c>
      <c r="F55" s="469">
        <f>48+45+19+26+4</f>
        <v>142</v>
      </c>
      <c r="G55" s="479"/>
      <c r="H55" s="5"/>
      <c r="I55" s="5"/>
    </row>
  </sheetData>
  <mergeCells count="22">
    <mergeCell ref="A49:E49"/>
    <mergeCell ref="A53:E53"/>
    <mergeCell ref="A44:D44"/>
    <mergeCell ref="A21:D21"/>
    <mergeCell ref="A29:D29"/>
    <mergeCell ref="A34:D34"/>
    <mergeCell ref="A37:D37"/>
    <mergeCell ref="A40:D40"/>
    <mergeCell ref="A16:D16"/>
    <mergeCell ref="B17:E17"/>
    <mergeCell ref="B18:E18"/>
    <mergeCell ref="B9:E9"/>
    <mergeCell ref="B10:E10"/>
    <mergeCell ref="B11:E11"/>
    <mergeCell ref="A13:D13"/>
    <mergeCell ref="B14:E14"/>
    <mergeCell ref="B8:E8"/>
    <mergeCell ref="A3:D3"/>
    <mergeCell ref="B4:E4"/>
    <mergeCell ref="B5:E5"/>
    <mergeCell ref="B6:E6"/>
    <mergeCell ref="B7:E7"/>
  </mergeCells>
  <phoneticPr fontId="2"/>
  <pageMargins left="0.78740157480314965" right="0.78740157480314965" top="0.59055118110236227" bottom="0.59055118110236227" header="0.51181102362204722" footer="0.51181102362204722"/>
  <pageSetup paperSize="9" orientation="portrait" r:id="rId1"/>
  <headerFooter scaleWithDoc="0" alignWithMargins="0">
    <oddFooter>&amp;C&amp;"ＭＳ Ｐ明朝,標準"&amp;A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zoomScaleNormal="100" workbookViewId="0"/>
  </sheetViews>
  <sheetFormatPr defaultRowHeight="13.5" x14ac:dyDescent="0.15"/>
  <cols>
    <col min="1" max="2" width="4.5" style="46" customWidth="1"/>
    <col min="3" max="3" width="16.5" style="46" customWidth="1"/>
    <col min="4" max="5" width="12.625" style="46" customWidth="1"/>
    <col min="6" max="6" width="8.625" style="46" customWidth="1"/>
    <col min="7" max="7" width="17.625" style="46" customWidth="1"/>
    <col min="8" max="16384" width="9" style="46"/>
  </cols>
  <sheetData>
    <row r="1" spans="1:10" s="26" customFormat="1" x14ac:dyDescent="0.15"/>
    <row r="2" spans="1:10" x14ac:dyDescent="0.15">
      <c r="A2" s="26" t="s">
        <v>607</v>
      </c>
      <c r="B2" s="26"/>
      <c r="C2" s="26"/>
      <c r="D2" s="26"/>
      <c r="E2" s="26"/>
      <c r="F2" s="26"/>
      <c r="G2" s="26"/>
      <c r="H2" s="26"/>
    </row>
    <row r="3" spans="1:10" s="26" customFormat="1" ht="27.95" customHeight="1" x14ac:dyDescent="0.15">
      <c r="B3" s="779" t="s">
        <v>222</v>
      </c>
      <c r="C3" s="780"/>
      <c r="D3" s="780"/>
      <c r="E3" s="780"/>
      <c r="G3" s="480">
        <f>0+2+0+4+0+0+0+2+0+0+2+1</f>
        <v>11</v>
      </c>
    </row>
    <row r="4" spans="1:10" s="26" customFormat="1" x14ac:dyDescent="0.15">
      <c r="B4" s="779" t="s">
        <v>223</v>
      </c>
      <c r="C4" s="780"/>
      <c r="D4" s="780"/>
      <c r="E4" s="780"/>
      <c r="G4" s="480">
        <f>0+0+0+1+0+0+1+0+0+1+1+0</f>
        <v>4</v>
      </c>
    </row>
    <row r="5" spans="1:10" s="5" customFormat="1" ht="15" customHeight="1" x14ac:dyDescent="0.15"/>
    <row r="6" spans="1:10" s="48" customFormat="1" ht="14.25" thickBot="1" x14ac:dyDescent="0.2">
      <c r="A6" s="5" t="s">
        <v>608</v>
      </c>
      <c r="B6" s="5"/>
      <c r="C6" s="5"/>
      <c r="D6" s="5"/>
      <c r="E6" s="5"/>
      <c r="F6" s="5"/>
      <c r="G6" s="161"/>
      <c r="H6" s="161"/>
      <c r="I6" s="161"/>
      <c r="J6" s="481"/>
    </row>
    <row r="7" spans="1:10" s="48" customFormat="1" ht="14.25" thickBot="1" x14ac:dyDescent="0.2">
      <c r="A7" s="5"/>
      <c r="B7" s="791" t="s">
        <v>1</v>
      </c>
      <c r="C7" s="792"/>
      <c r="D7" s="781" t="s">
        <v>245</v>
      </c>
      <c r="E7" s="782"/>
      <c r="F7" s="781" t="s">
        <v>2</v>
      </c>
      <c r="G7" s="782"/>
      <c r="H7" s="783"/>
      <c r="I7" s="482"/>
      <c r="J7" s="481"/>
    </row>
    <row r="8" spans="1:10" s="48" customFormat="1" ht="23.45" customHeight="1" thickTop="1" x14ac:dyDescent="0.15">
      <c r="A8" s="483"/>
      <c r="B8" s="797" t="s">
        <v>365</v>
      </c>
      <c r="C8" s="798"/>
      <c r="D8" s="787" t="s">
        <v>419</v>
      </c>
      <c r="E8" s="790"/>
      <c r="F8" s="787" t="s">
        <v>420</v>
      </c>
      <c r="G8" s="790"/>
      <c r="H8" s="789"/>
      <c r="I8" s="484"/>
    </row>
    <row r="9" spans="1:10" s="48" customFormat="1" ht="23.45" customHeight="1" x14ac:dyDescent="0.15">
      <c r="A9" s="483"/>
      <c r="B9" s="797" t="s">
        <v>421</v>
      </c>
      <c r="C9" s="798"/>
      <c r="D9" s="787" t="s">
        <v>419</v>
      </c>
      <c r="E9" s="790"/>
      <c r="F9" s="787" t="s">
        <v>420</v>
      </c>
      <c r="G9" s="790"/>
      <c r="H9" s="789"/>
      <c r="I9" s="484"/>
    </row>
    <row r="10" spans="1:10" s="48" customFormat="1" ht="23.45" customHeight="1" x14ac:dyDescent="0.15">
      <c r="A10" s="483"/>
      <c r="B10" s="799" t="s">
        <v>422</v>
      </c>
      <c r="C10" s="800"/>
      <c r="D10" s="787" t="s">
        <v>419</v>
      </c>
      <c r="E10" s="790"/>
      <c r="F10" s="787" t="s">
        <v>420</v>
      </c>
      <c r="G10" s="790"/>
      <c r="H10" s="789"/>
      <c r="I10" s="484"/>
    </row>
    <row r="11" spans="1:10" s="48" customFormat="1" ht="23.45" customHeight="1" x14ac:dyDescent="0.15">
      <c r="A11" s="483"/>
      <c r="B11" s="799" t="s">
        <v>423</v>
      </c>
      <c r="C11" s="800"/>
      <c r="D11" s="787" t="s">
        <v>419</v>
      </c>
      <c r="E11" s="790"/>
      <c r="F11" s="787" t="s">
        <v>420</v>
      </c>
      <c r="G11" s="790"/>
      <c r="H11" s="789"/>
      <c r="I11" s="484"/>
    </row>
    <row r="12" spans="1:10" s="48" customFormat="1" ht="23.45" customHeight="1" x14ac:dyDescent="0.15">
      <c r="A12" s="483"/>
      <c r="B12" s="797" t="s">
        <v>426</v>
      </c>
      <c r="C12" s="798"/>
      <c r="D12" s="787" t="s">
        <v>424</v>
      </c>
      <c r="E12" s="790"/>
      <c r="F12" s="787" t="s">
        <v>425</v>
      </c>
      <c r="G12" s="790"/>
      <c r="H12" s="789"/>
      <c r="I12" s="484"/>
    </row>
    <row r="13" spans="1:10" s="48" customFormat="1" ht="23.45" customHeight="1" x14ac:dyDescent="0.15">
      <c r="A13" s="483"/>
      <c r="B13" s="803"/>
      <c r="C13" s="804"/>
      <c r="D13" s="787" t="s">
        <v>427</v>
      </c>
      <c r="E13" s="790"/>
      <c r="F13" s="787" t="s">
        <v>428</v>
      </c>
      <c r="G13" s="790"/>
      <c r="H13" s="789"/>
      <c r="I13" s="484"/>
    </row>
    <row r="14" spans="1:10" s="487" customFormat="1" ht="24.95" customHeight="1" x14ac:dyDescent="0.15">
      <c r="A14" s="485"/>
      <c r="B14" s="793" t="s">
        <v>295</v>
      </c>
      <c r="C14" s="794"/>
      <c r="D14" s="784" t="s">
        <v>429</v>
      </c>
      <c r="E14" s="784"/>
      <c r="F14" s="785" t="s">
        <v>430</v>
      </c>
      <c r="G14" s="785"/>
      <c r="H14" s="786"/>
      <c r="I14" s="486"/>
      <c r="J14" s="483"/>
    </row>
    <row r="15" spans="1:10" s="487" customFormat="1" ht="23.45" customHeight="1" x14ac:dyDescent="0.15">
      <c r="A15" s="485"/>
      <c r="B15" s="795"/>
      <c r="C15" s="796"/>
      <c r="D15" s="787" t="s">
        <v>431</v>
      </c>
      <c r="E15" s="787"/>
      <c r="F15" s="788" t="s">
        <v>432</v>
      </c>
      <c r="G15" s="788"/>
      <c r="H15" s="789"/>
      <c r="I15" s="486"/>
      <c r="J15" s="483"/>
    </row>
    <row r="16" spans="1:10" s="487" customFormat="1" ht="23.45" customHeight="1" x14ac:dyDescent="0.15">
      <c r="A16" s="485"/>
      <c r="B16" s="795"/>
      <c r="C16" s="796"/>
      <c r="D16" s="787" t="s">
        <v>469</v>
      </c>
      <c r="E16" s="787"/>
      <c r="F16" s="788" t="s">
        <v>468</v>
      </c>
      <c r="G16" s="788"/>
      <c r="H16" s="789"/>
      <c r="I16" s="486"/>
      <c r="J16" s="483"/>
    </row>
    <row r="17" spans="1:10" s="487" customFormat="1" ht="23.45" customHeight="1" x14ac:dyDescent="0.15">
      <c r="A17" s="485"/>
      <c r="B17" s="795"/>
      <c r="C17" s="796"/>
      <c r="D17" s="787" t="s">
        <v>466</v>
      </c>
      <c r="E17" s="787"/>
      <c r="F17" s="788" t="s">
        <v>467</v>
      </c>
      <c r="G17" s="788"/>
      <c r="H17" s="789"/>
      <c r="I17" s="486"/>
      <c r="J17" s="483"/>
    </row>
    <row r="18" spans="1:10" s="487" customFormat="1" ht="23.45" customHeight="1" x14ac:dyDescent="0.15">
      <c r="A18" s="485"/>
      <c r="B18" s="795"/>
      <c r="C18" s="796"/>
      <c r="D18" s="787" t="s">
        <v>472</v>
      </c>
      <c r="E18" s="787"/>
      <c r="F18" s="788" t="s">
        <v>473</v>
      </c>
      <c r="G18" s="788"/>
      <c r="H18" s="789"/>
      <c r="I18" s="486"/>
      <c r="J18" s="483"/>
    </row>
    <row r="19" spans="1:10" s="48" customFormat="1" ht="23.45" customHeight="1" x14ac:dyDescent="0.15">
      <c r="A19" s="483"/>
      <c r="B19" s="799" t="s">
        <v>433</v>
      </c>
      <c r="C19" s="800"/>
      <c r="D19" s="787" t="s">
        <v>434</v>
      </c>
      <c r="E19" s="790"/>
      <c r="F19" s="787" t="s">
        <v>435</v>
      </c>
      <c r="G19" s="790"/>
      <c r="H19" s="789"/>
      <c r="I19" s="484"/>
    </row>
    <row r="20" spans="1:10" s="48" customFormat="1" ht="23.45" customHeight="1" x14ac:dyDescent="0.15">
      <c r="A20" s="483"/>
      <c r="B20" s="799" t="s">
        <v>436</v>
      </c>
      <c r="C20" s="800"/>
      <c r="D20" s="787" t="s">
        <v>437</v>
      </c>
      <c r="E20" s="790"/>
      <c r="F20" s="787" t="s">
        <v>438</v>
      </c>
      <c r="G20" s="790"/>
      <c r="H20" s="789"/>
      <c r="I20" s="484"/>
    </row>
    <row r="21" spans="1:10" s="48" customFormat="1" ht="23.45" customHeight="1" x14ac:dyDescent="0.15">
      <c r="A21" s="483"/>
      <c r="B21" s="799" t="s">
        <v>475</v>
      </c>
      <c r="C21" s="800"/>
      <c r="D21" s="787" t="s">
        <v>439</v>
      </c>
      <c r="E21" s="790"/>
      <c r="F21" s="787" t="s">
        <v>440</v>
      </c>
      <c r="G21" s="790"/>
      <c r="H21" s="789"/>
      <c r="I21" s="484"/>
    </row>
    <row r="22" spans="1:10" s="48" customFormat="1" ht="23.45" customHeight="1" x14ac:dyDescent="0.15">
      <c r="A22" s="483"/>
      <c r="B22" s="799" t="s">
        <v>474</v>
      </c>
      <c r="C22" s="800"/>
      <c r="D22" s="787" t="s">
        <v>470</v>
      </c>
      <c r="E22" s="790"/>
      <c r="F22" s="787" t="s">
        <v>471</v>
      </c>
      <c r="G22" s="790"/>
      <c r="H22" s="789"/>
      <c r="I22" s="484"/>
    </row>
    <row r="23" spans="1:10" s="48" customFormat="1" ht="23.45" customHeight="1" x14ac:dyDescent="0.15">
      <c r="A23" s="483"/>
      <c r="B23" s="799" t="s">
        <v>441</v>
      </c>
      <c r="C23" s="800"/>
      <c r="D23" s="787" t="s">
        <v>442</v>
      </c>
      <c r="E23" s="790"/>
      <c r="F23" s="787" t="s">
        <v>443</v>
      </c>
      <c r="G23" s="790"/>
      <c r="H23" s="789"/>
      <c r="I23" s="484"/>
    </row>
    <row r="24" spans="1:10" s="48" customFormat="1" ht="23.45" customHeight="1" x14ac:dyDescent="0.15">
      <c r="A24" s="483"/>
      <c r="B24" s="799" t="s">
        <v>444</v>
      </c>
      <c r="C24" s="800"/>
      <c r="D24" s="787" t="s">
        <v>445</v>
      </c>
      <c r="E24" s="790"/>
      <c r="F24" s="787" t="s">
        <v>446</v>
      </c>
      <c r="G24" s="790"/>
      <c r="H24" s="789"/>
      <c r="I24" s="484"/>
    </row>
    <row r="25" spans="1:10" s="48" customFormat="1" ht="23.45" customHeight="1" x14ac:dyDescent="0.15">
      <c r="A25" s="483"/>
      <c r="B25" s="799" t="s">
        <v>447</v>
      </c>
      <c r="C25" s="800"/>
      <c r="D25" s="787" t="s">
        <v>448</v>
      </c>
      <c r="E25" s="790"/>
      <c r="F25" s="787" t="s">
        <v>449</v>
      </c>
      <c r="G25" s="790"/>
      <c r="H25" s="789"/>
      <c r="I25" s="484"/>
    </row>
    <row r="26" spans="1:10" s="48" customFormat="1" ht="23.45" customHeight="1" x14ac:dyDescent="0.15">
      <c r="A26" s="483"/>
      <c r="B26" s="799" t="s">
        <v>450</v>
      </c>
      <c r="C26" s="800"/>
      <c r="D26" s="787" t="s">
        <v>452</v>
      </c>
      <c r="E26" s="790"/>
      <c r="F26" s="787" t="s">
        <v>454</v>
      </c>
      <c r="G26" s="790"/>
      <c r="H26" s="789"/>
      <c r="I26" s="484"/>
    </row>
    <row r="27" spans="1:10" s="48" customFormat="1" ht="23.45" customHeight="1" x14ac:dyDescent="0.15">
      <c r="A27" s="483"/>
      <c r="B27" s="799" t="s">
        <v>451</v>
      </c>
      <c r="C27" s="800"/>
      <c r="D27" s="787" t="s">
        <v>453</v>
      </c>
      <c r="E27" s="790"/>
      <c r="F27" s="787" t="s">
        <v>455</v>
      </c>
      <c r="G27" s="790"/>
      <c r="H27" s="789"/>
      <c r="I27" s="484"/>
    </row>
    <row r="28" spans="1:10" s="487" customFormat="1" ht="23.45" customHeight="1" x14ac:dyDescent="0.15">
      <c r="B28" s="802" t="s">
        <v>364</v>
      </c>
      <c r="C28" s="796"/>
      <c r="D28" s="787" t="s">
        <v>456</v>
      </c>
      <c r="E28" s="790"/>
      <c r="F28" s="788" t="s">
        <v>457</v>
      </c>
      <c r="G28" s="790"/>
      <c r="H28" s="801"/>
      <c r="I28" s="484"/>
    </row>
    <row r="29" spans="1:10" s="487" customFormat="1" ht="23.45" customHeight="1" x14ac:dyDescent="0.15">
      <c r="B29" s="795"/>
      <c r="C29" s="796"/>
      <c r="D29" s="787" t="s">
        <v>458</v>
      </c>
      <c r="E29" s="790"/>
      <c r="F29" s="788" t="s">
        <v>459</v>
      </c>
      <c r="G29" s="790"/>
      <c r="H29" s="801"/>
      <c r="I29" s="484"/>
    </row>
    <row r="30" spans="1:10" s="48" customFormat="1" ht="23.45" customHeight="1" x14ac:dyDescent="0.15">
      <c r="A30" s="483"/>
      <c r="B30" s="799" t="s">
        <v>460</v>
      </c>
      <c r="C30" s="800"/>
      <c r="D30" s="787" t="s">
        <v>462</v>
      </c>
      <c r="E30" s="790"/>
      <c r="F30" s="787" t="s">
        <v>464</v>
      </c>
      <c r="G30" s="790"/>
      <c r="H30" s="789"/>
      <c r="I30" s="484"/>
    </row>
    <row r="31" spans="1:10" s="48" customFormat="1" ht="23.45" customHeight="1" x14ac:dyDescent="0.15">
      <c r="A31" s="483"/>
      <c r="B31" s="799" t="s">
        <v>461</v>
      </c>
      <c r="C31" s="800"/>
      <c r="D31" s="787" t="s">
        <v>463</v>
      </c>
      <c r="E31" s="790"/>
      <c r="F31" s="787" t="s">
        <v>465</v>
      </c>
      <c r="G31" s="790"/>
      <c r="H31" s="789"/>
      <c r="I31" s="484"/>
    </row>
    <row r="32" spans="1:10" s="48" customFormat="1" ht="23.45" customHeight="1" thickBot="1" x14ac:dyDescent="0.2">
      <c r="A32" s="483"/>
      <c r="B32" s="805" t="s">
        <v>476</v>
      </c>
      <c r="C32" s="806"/>
      <c r="D32" s="807" t="s">
        <v>477</v>
      </c>
      <c r="E32" s="808"/>
      <c r="F32" s="807" t="s">
        <v>478</v>
      </c>
      <c r="G32" s="808"/>
      <c r="H32" s="809"/>
      <c r="I32" s="484"/>
    </row>
  </sheetData>
  <mergeCells count="74">
    <mergeCell ref="B22:C22"/>
    <mergeCell ref="D22:E22"/>
    <mergeCell ref="F22:H22"/>
    <mergeCell ref="B32:C32"/>
    <mergeCell ref="D32:E32"/>
    <mergeCell ref="F32:H32"/>
    <mergeCell ref="B27:C27"/>
    <mergeCell ref="D27:E27"/>
    <mergeCell ref="F27:H27"/>
    <mergeCell ref="B30:C30"/>
    <mergeCell ref="D30:E30"/>
    <mergeCell ref="F30:H30"/>
    <mergeCell ref="B25:C25"/>
    <mergeCell ref="D25:E25"/>
    <mergeCell ref="F25:H25"/>
    <mergeCell ref="B26:C26"/>
    <mergeCell ref="D26:E26"/>
    <mergeCell ref="F26:H26"/>
    <mergeCell ref="B23:C23"/>
    <mergeCell ref="D23:E23"/>
    <mergeCell ref="F23:H23"/>
    <mergeCell ref="B24:C24"/>
    <mergeCell ref="D24:E24"/>
    <mergeCell ref="F24:H24"/>
    <mergeCell ref="B20:C20"/>
    <mergeCell ref="D20:E20"/>
    <mergeCell ref="F20:H20"/>
    <mergeCell ref="B21:C21"/>
    <mergeCell ref="D21:E21"/>
    <mergeCell ref="F21:H21"/>
    <mergeCell ref="F13:H13"/>
    <mergeCell ref="B12:C13"/>
    <mergeCell ref="B19:C19"/>
    <mergeCell ref="D19:E19"/>
    <mergeCell ref="F19:H19"/>
    <mergeCell ref="D17:E17"/>
    <mergeCell ref="F17:H17"/>
    <mergeCell ref="F16:H16"/>
    <mergeCell ref="F18:H18"/>
    <mergeCell ref="F10:H10"/>
    <mergeCell ref="B11:C11"/>
    <mergeCell ref="D11:E11"/>
    <mergeCell ref="F11:H11"/>
    <mergeCell ref="D12:E12"/>
    <mergeCell ref="F12:H12"/>
    <mergeCell ref="B9:C9"/>
    <mergeCell ref="B10:C10"/>
    <mergeCell ref="D10:E10"/>
    <mergeCell ref="D13:E13"/>
    <mergeCell ref="D7:E7"/>
    <mergeCell ref="B31:C31"/>
    <mergeCell ref="D31:E31"/>
    <mergeCell ref="F31:H31"/>
    <mergeCell ref="D28:E28"/>
    <mergeCell ref="F28:H28"/>
    <mergeCell ref="D29:E29"/>
    <mergeCell ref="F29:H29"/>
    <mergeCell ref="B28:C29"/>
    <mergeCell ref="B3:E3"/>
    <mergeCell ref="F7:H7"/>
    <mergeCell ref="D14:E14"/>
    <mergeCell ref="F14:H14"/>
    <mergeCell ref="D15:E15"/>
    <mergeCell ref="F15:H15"/>
    <mergeCell ref="D8:E8"/>
    <mergeCell ref="F8:H8"/>
    <mergeCell ref="D9:E9"/>
    <mergeCell ref="F9:H9"/>
    <mergeCell ref="B4:E4"/>
    <mergeCell ref="B7:C7"/>
    <mergeCell ref="B14:C18"/>
    <mergeCell ref="D16:E16"/>
    <mergeCell ref="D18:E18"/>
    <mergeCell ref="B8:C8"/>
  </mergeCells>
  <phoneticPr fontId="2"/>
  <pageMargins left="0.78740157480314965" right="0.78740157480314965" top="0.59055118110236227" bottom="0.59055118110236227" header="0.51181102362204722" footer="0.51181102362204722"/>
  <pageSetup paperSize="9" orientation="portrait" r:id="rId1"/>
  <headerFooter scaleWithDoc="0" alignWithMargins="0">
    <oddFooter>&amp;C&amp;"ＭＳ Ｐ明朝,標準"&amp;A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9"/>
  <sheetViews>
    <sheetView zoomScale="85" zoomScaleNormal="85" workbookViewId="0">
      <selection sqref="A1:J1"/>
    </sheetView>
  </sheetViews>
  <sheetFormatPr defaultRowHeight="13.5" x14ac:dyDescent="0.15"/>
  <cols>
    <col min="1" max="1" width="3.125" style="5" customWidth="1"/>
    <col min="2" max="8" width="9" style="5"/>
    <col min="9" max="9" width="20.625" style="5" customWidth="1"/>
    <col min="10" max="10" width="15.125" style="8" bestFit="1" customWidth="1"/>
    <col min="11" max="11" width="13.375" style="5" customWidth="1"/>
    <col min="12" max="12" width="11.875" style="5" bestFit="1" customWidth="1"/>
    <col min="13" max="16384" width="9" style="5"/>
  </cols>
  <sheetData>
    <row r="1" spans="1:10" ht="18.75" x14ac:dyDescent="0.2">
      <c r="A1" s="506" t="s">
        <v>380</v>
      </c>
      <c r="B1" s="506"/>
      <c r="C1" s="506"/>
      <c r="D1" s="506"/>
      <c r="E1" s="506"/>
      <c r="F1" s="506"/>
      <c r="G1" s="506"/>
      <c r="H1" s="506"/>
      <c r="I1" s="506"/>
      <c r="J1" s="506"/>
    </row>
    <row r="2" spans="1:10" ht="21.95" customHeight="1" x14ac:dyDescent="0.15">
      <c r="A2" s="5" t="s">
        <v>250</v>
      </c>
      <c r="B2" s="503" t="s">
        <v>598</v>
      </c>
      <c r="C2" s="503"/>
      <c r="D2" s="503"/>
      <c r="E2" s="503"/>
      <c r="F2" s="503"/>
      <c r="G2" s="503"/>
      <c r="H2" s="503"/>
      <c r="I2" s="503"/>
      <c r="J2" s="154">
        <v>706728</v>
      </c>
    </row>
    <row r="3" spans="1:10" ht="21.95" customHeight="1" x14ac:dyDescent="0.15">
      <c r="A3" s="5" t="s">
        <v>12</v>
      </c>
      <c r="B3" s="503" t="s">
        <v>216</v>
      </c>
      <c r="C3" s="503"/>
      <c r="D3" s="503"/>
      <c r="E3" s="503"/>
      <c r="F3" s="503"/>
      <c r="G3" s="503"/>
      <c r="H3" s="503"/>
      <c r="I3" s="503"/>
      <c r="J3" s="154">
        <f>'2ページ'!B42</f>
        <v>365560</v>
      </c>
    </row>
    <row r="4" spans="1:10" ht="21.95" customHeight="1" x14ac:dyDescent="0.15">
      <c r="A4" s="5" t="s">
        <v>13</v>
      </c>
      <c r="B4" s="503" t="s">
        <v>217</v>
      </c>
      <c r="C4" s="503"/>
      <c r="D4" s="503"/>
      <c r="E4" s="503"/>
      <c r="F4" s="503"/>
      <c r="G4" s="503"/>
      <c r="H4" s="503"/>
      <c r="I4" s="503"/>
      <c r="J4" s="154">
        <f>'2ページ'!E42</f>
        <v>63524</v>
      </c>
    </row>
    <row r="5" spans="1:10" ht="21.95" customHeight="1" x14ac:dyDescent="0.15">
      <c r="A5" s="5" t="s">
        <v>14</v>
      </c>
      <c r="B5" s="503" t="s">
        <v>15</v>
      </c>
      <c r="C5" s="503"/>
      <c r="D5" s="503"/>
      <c r="E5" s="503"/>
      <c r="F5" s="503"/>
      <c r="G5" s="503"/>
      <c r="H5" s="503"/>
      <c r="I5" s="503"/>
      <c r="J5" s="155">
        <f>'2ページ'!J18</f>
        <v>4418889</v>
      </c>
    </row>
    <row r="6" spans="1:10" ht="21.95" customHeight="1" x14ac:dyDescent="0.15">
      <c r="A6" s="5" t="s">
        <v>16</v>
      </c>
      <c r="B6" s="503" t="s">
        <v>108</v>
      </c>
      <c r="C6" s="503"/>
      <c r="D6" s="503"/>
      <c r="E6" s="503"/>
      <c r="F6" s="503"/>
      <c r="G6" s="503"/>
      <c r="H6" s="503"/>
      <c r="I6" s="503"/>
      <c r="J6" s="155">
        <f>'2ページ'!J18-'2ページ'!H18</f>
        <v>4132978</v>
      </c>
    </row>
    <row r="7" spans="1:10" ht="21.95" customHeight="1" x14ac:dyDescent="0.15">
      <c r="A7" s="5" t="s">
        <v>17</v>
      </c>
      <c r="B7" s="503" t="s">
        <v>187</v>
      </c>
      <c r="C7" s="503"/>
      <c r="D7" s="503"/>
      <c r="E7" s="503"/>
      <c r="F7" s="503"/>
      <c r="G7" s="503"/>
      <c r="H7" s="503"/>
      <c r="I7" s="503"/>
      <c r="J7" s="155">
        <f>'2ページ'!J18-'2ページ'!J16</f>
        <v>4307773</v>
      </c>
    </row>
    <row r="8" spans="1:10" ht="21.95" customHeight="1" x14ac:dyDescent="0.15">
      <c r="A8" s="5" t="s">
        <v>18</v>
      </c>
      <c r="B8" s="503" t="s">
        <v>95</v>
      </c>
      <c r="C8" s="503"/>
      <c r="D8" s="503"/>
      <c r="E8" s="503"/>
      <c r="F8" s="503"/>
      <c r="G8" s="503"/>
      <c r="H8" s="503"/>
      <c r="I8" s="503"/>
      <c r="J8" s="135">
        <f>'8ページ'!D29</f>
        <v>1597004</v>
      </c>
    </row>
    <row r="9" spans="1:10" ht="21.95" customHeight="1" x14ac:dyDescent="0.15">
      <c r="A9" s="5" t="s">
        <v>19</v>
      </c>
      <c r="B9" s="503" t="s">
        <v>96</v>
      </c>
      <c r="C9" s="503"/>
      <c r="D9" s="503"/>
      <c r="E9" s="503"/>
      <c r="F9" s="503"/>
      <c r="G9" s="503"/>
      <c r="H9" s="503"/>
      <c r="I9" s="503"/>
      <c r="J9" s="135">
        <f>'8ページ'!D15</f>
        <v>69556</v>
      </c>
    </row>
    <row r="10" spans="1:10" ht="21.95" customHeight="1" x14ac:dyDescent="0.15">
      <c r="A10" s="5" t="s">
        <v>246</v>
      </c>
      <c r="B10" s="503" t="s">
        <v>381</v>
      </c>
      <c r="C10" s="503"/>
      <c r="D10" s="503"/>
      <c r="E10" s="503"/>
      <c r="F10" s="503"/>
      <c r="G10" s="503"/>
      <c r="H10" s="503"/>
      <c r="I10" s="503"/>
      <c r="J10" s="156">
        <v>584897000</v>
      </c>
    </row>
    <row r="11" spans="1:10" ht="21.95" customHeight="1" x14ac:dyDescent="0.15">
      <c r="A11" s="5" t="s">
        <v>224</v>
      </c>
      <c r="B11" s="503" t="s">
        <v>382</v>
      </c>
      <c r="C11" s="503"/>
      <c r="D11" s="503"/>
      <c r="E11" s="503"/>
      <c r="F11" s="503"/>
      <c r="G11" s="503"/>
      <c r="H11" s="503"/>
      <c r="I11" s="503"/>
      <c r="J11" s="136">
        <v>116000000</v>
      </c>
    </row>
    <row r="12" spans="1:10" ht="21.95" customHeight="1" x14ac:dyDescent="0.15">
      <c r="B12" s="157" t="s">
        <v>383</v>
      </c>
      <c r="C12" s="140"/>
      <c r="D12" s="140"/>
      <c r="E12" s="140"/>
      <c r="F12" s="140"/>
      <c r="G12" s="140"/>
      <c r="H12" s="140"/>
      <c r="I12" s="140"/>
      <c r="J12" s="5"/>
    </row>
    <row r="13" spans="1:10" ht="17.25" customHeight="1" x14ac:dyDescent="0.15">
      <c r="B13" s="507" t="s">
        <v>384</v>
      </c>
      <c r="C13" s="507"/>
      <c r="D13" s="507"/>
      <c r="E13" s="507"/>
      <c r="F13" s="507"/>
      <c r="G13" s="507"/>
      <c r="H13" s="507"/>
      <c r="I13" s="507"/>
      <c r="J13" s="5"/>
    </row>
    <row r="14" spans="1:10" ht="21.95" customHeight="1" x14ac:dyDescent="0.15">
      <c r="A14" s="5" t="s">
        <v>248</v>
      </c>
      <c r="B14" s="503" t="s">
        <v>385</v>
      </c>
      <c r="C14" s="503"/>
      <c r="D14" s="503"/>
      <c r="E14" s="503"/>
      <c r="F14" s="503"/>
      <c r="G14" s="503"/>
      <c r="H14" s="503"/>
      <c r="I14" s="503"/>
      <c r="J14" s="136">
        <f>86377000</f>
        <v>86377000</v>
      </c>
    </row>
    <row r="15" spans="1:10" ht="21.95" customHeight="1" x14ac:dyDescent="0.15">
      <c r="B15" s="157" t="s">
        <v>383</v>
      </c>
      <c r="C15" s="140"/>
      <c r="D15" s="140"/>
      <c r="E15" s="140"/>
      <c r="F15" s="140"/>
      <c r="G15" s="140"/>
      <c r="H15" s="140"/>
      <c r="I15" s="140"/>
      <c r="J15" s="5"/>
    </row>
    <row r="16" spans="1:10" ht="17.25" customHeight="1" x14ac:dyDescent="0.15">
      <c r="B16" s="507" t="s">
        <v>386</v>
      </c>
      <c r="C16" s="507"/>
      <c r="D16" s="507"/>
      <c r="E16" s="507"/>
      <c r="F16" s="507"/>
      <c r="G16" s="507"/>
      <c r="H16" s="507"/>
      <c r="I16" s="507"/>
      <c r="J16" s="5"/>
    </row>
    <row r="17" spans="1:10" ht="21.95" customHeight="1" x14ac:dyDescent="0.15">
      <c r="A17" s="5" t="s">
        <v>20</v>
      </c>
      <c r="B17" s="503" t="s">
        <v>97</v>
      </c>
      <c r="C17" s="503"/>
      <c r="D17" s="503"/>
      <c r="E17" s="503"/>
      <c r="F17" s="503"/>
      <c r="G17" s="503"/>
      <c r="H17" s="503"/>
      <c r="I17" s="503"/>
      <c r="J17" s="136">
        <f>J14/J9</f>
        <v>1241.8339179941343</v>
      </c>
    </row>
    <row r="18" spans="1:10" ht="21.95" customHeight="1" x14ac:dyDescent="0.15">
      <c r="A18" s="5" t="s">
        <v>21</v>
      </c>
      <c r="B18" s="5" t="s">
        <v>98</v>
      </c>
      <c r="C18" s="5" t="s">
        <v>387</v>
      </c>
      <c r="J18" s="154">
        <f>37+16+3+3+2+3+3+3+5</f>
        <v>75</v>
      </c>
    </row>
    <row r="19" spans="1:10" s="158" customFormat="1" ht="15" customHeight="1" x14ac:dyDescent="0.15">
      <c r="C19" s="159" t="s">
        <v>388</v>
      </c>
      <c r="D19" s="159"/>
      <c r="E19" s="159"/>
      <c r="F19" s="159"/>
      <c r="G19" s="159"/>
      <c r="H19" s="159"/>
      <c r="I19" s="159"/>
      <c r="J19" s="159"/>
    </row>
    <row r="20" spans="1:10" s="158" customFormat="1" ht="15" customHeight="1" x14ac:dyDescent="0.15">
      <c r="C20" s="505" t="s">
        <v>389</v>
      </c>
      <c r="D20" s="505"/>
      <c r="E20" s="505"/>
      <c r="F20" s="505"/>
      <c r="G20" s="505"/>
      <c r="H20" s="505"/>
      <c r="I20" s="505"/>
      <c r="J20" s="160"/>
    </row>
    <row r="21" spans="1:10" s="158" customFormat="1" ht="2.25" customHeight="1" x14ac:dyDescent="0.15">
      <c r="C21" s="505"/>
      <c r="D21" s="505"/>
      <c r="E21" s="505"/>
      <c r="F21" s="505"/>
      <c r="G21" s="505"/>
      <c r="H21" s="505"/>
      <c r="I21" s="505"/>
      <c r="J21" s="160"/>
    </row>
    <row r="22" spans="1:10" s="158" customFormat="1" ht="15" customHeight="1" x14ac:dyDescent="0.15">
      <c r="C22" s="502" t="s">
        <v>299</v>
      </c>
      <c r="D22" s="502"/>
      <c r="E22" s="502"/>
      <c r="F22" s="502"/>
      <c r="G22" s="502"/>
      <c r="H22" s="502"/>
      <c r="I22" s="502"/>
      <c r="J22" s="160"/>
    </row>
    <row r="23" spans="1:10" ht="21.95" customHeight="1" x14ac:dyDescent="0.15">
      <c r="A23" s="5" t="s">
        <v>232</v>
      </c>
      <c r="B23" s="503" t="s">
        <v>390</v>
      </c>
      <c r="C23" s="503"/>
      <c r="D23" s="503"/>
      <c r="E23" s="503"/>
      <c r="F23" s="503"/>
      <c r="G23" s="503"/>
      <c r="H23" s="503"/>
      <c r="I23" s="503"/>
      <c r="J23" s="10">
        <v>31</v>
      </c>
    </row>
    <row r="24" spans="1:10" ht="1.5" customHeight="1" x14ac:dyDescent="0.15">
      <c r="C24" s="504" t="s">
        <v>391</v>
      </c>
      <c r="D24" s="504"/>
      <c r="E24" s="504"/>
      <c r="F24" s="504"/>
      <c r="G24" s="504"/>
      <c r="H24" s="504"/>
      <c r="I24" s="504"/>
      <c r="J24" s="161"/>
    </row>
    <row r="25" spans="1:10" ht="15" customHeight="1" x14ac:dyDescent="0.15">
      <c r="C25" s="504"/>
      <c r="D25" s="504"/>
      <c r="E25" s="504"/>
      <c r="F25" s="504"/>
      <c r="G25" s="504"/>
      <c r="H25" s="504"/>
      <c r="I25" s="504"/>
      <c r="J25" s="161"/>
    </row>
    <row r="26" spans="1:10" ht="21.95" customHeight="1" x14ac:dyDescent="0.15">
      <c r="A26" s="5">
        <v>1</v>
      </c>
      <c r="B26" s="503" t="s">
        <v>136</v>
      </c>
      <c r="C26" s="503"/>
      <c r="D26" s="503"/>
      <c r="E26" s="503"/>
      <c r="F26" s="503"/>
      <c r="G26" s="503"/>
      <c r="H26" s="503"/>
      <c r="I26" s="503"/>
      <c r="J26" s="162">
        <f>J5/J2</f>
        <v>6.2526021326450909</v>
      </c>
    </row>
    <row r="27" spans="1:10" ht="21.95" customHeight="1" x14ac:dyDescent="0.15">
      <c r="A27" s="5">
        <v>2</v>
      </c>
      <c r="B27" s="503" t="s">
        <v>137</v>
      </c>
      <c r="C27" s="503"/>
      <c r="D27" s="503"/>
      <c r="E27" s="503"/>
      <c r="F27" s="503"/>
      <c r="G27" s="503"/>
      <c r="H27" s="503"/>
      <c r="I27" s="503"/>
      <c r="J27" s="156">
        <f>J10/J2</f>
        <v>827.61260343441893</v>
      </c>
    </row>
    <row r="28" spans="1:10" ht="21.95" customHeight="1" x14ac:dyDescent="0.15">
      <c r="A28" s="5">
        <v>3</v>
      </c>
      <c r="B28" s="503" t="s">
        <v>138</v>
      </c>
      <c r="C28" s="503"/>
      <c r="D28" s="503"/>
      <c r="E28" s="503"/>
      <c r="F28" s="503"/>
      <c r="G28" s="503"/>
      <c r="H28" s="503"/>
      <c r="I28" s="503"/>
      <c r="J28" s="156">
        <f>J11/J2</f>
        <v>164.13669756964489</v>
      </c>
    </row>
    <row r="29" spans="1:10" ht="21.95" customHeight="1" x14ac:dyDescent="0.15">
      <c r="A29" s="5">
        <v>4</v>
      </c>
      <c r="B29" s="503" t="s">
        <v>139</v>
      </c>
      <c r="C29" s="503"/>
      <c r="D29" s="503"/>
      <c r="E29" s="503"/>
      <c r="F29" s="503"/>
      <c r="G29" s="503"/>
      <c r="H29" s="503"/>
      <c r="I29" s="503"/>
      <c r="J29" s="137">
        <f>J8/J2</f>
        <v>2.259715194530286</v>
      </c>
    </row>
    <row r="30" spans="1:10" ht="21.95" customHeight="1" x14ac:dyDescent="0.15">
      <c r="A30" s="5">
        <v>5</v>
      </c>
      <c r="B30" s="503" t="s">
        <v>140</v>
      </c>
      <c r="C30" s="503"/>
      <c r="D30" s="503"/>
      <c r="E30" s="503"/>
      <c r="F30" s="503"/>
      <c r="G30" s="503"/>
      <c r="H30" s="503"/>
      <c r="I30" s="503"/>
      <c r="J30" s="137">
        <f>J9/J2</f>
        <v>9.8419759794432932E-2</v>
      </c>
    </row>
    <row r="31" spans="1:10" ht="21.95" customHeight="1" x14ac:dyDescent="0.15">
      <c r="A31" s="5">
        <v>6</v>
      </c>
      <c r="B31" s="5" t="s">
        <v>169</v>
      </c>
      <c r="C31" s="140"/>
      <c r="D31" s="140"/>
      <c r="E31" s="140"/>
      <c r="F31" s="140"/>
      <c r="G31" s="140"/>
      <c r="H31" s="140"/>
      <c r="I31" s="140"/>
      <c r="J31" s="163">
        <f>J3/J2</f>
        <v>0.51725699278930504</v>
      </c>
    </row>
    <row r="32" spans="1:10" ht="21.95" customHeight="1" x14ac:dyDescent="0.15">
      <c r="A32" s="5">
        <v>7</v>
      </c>
      <c r="B32" s="140" t="s">
        <v>141</v>
      </c>
      <c r="C32" s="140"/>
      <c r="D32" s="140"/>
      <c r="E32" s="140"/>
      <c r="F32" s="140"/>
      <c r="G32" s="140"/>
      <c r="H32" s="140"/>
      <c r="I32" s="140"/>
      <c r="J32" s="164">
        <f>J4/J2</f>
        <v>8.9884651520811404E-2</v>
      </c>
    </row>
    <row r="33" spans="1:10" ht="21.95" customHeight="1" x14ac:dyDescent="0.15">
      <c r="A33" s="5">
        <v>8</v>
      </c>
      <c r="B33" s="5" t="s">
        <v>142</v>
      </c>
      <c r="J33" s="138">
        <f>J5/J8</f>
        <v>2.766986807797601</v>
      </c>
    </row>
    <row r="34" spans="1:10" ht="21.95" customHeight="1" x14ac:dyDescent="0.15">
      <c r="A34" s="5">
        <v>9</v>
      </c>
      <c r="B34" s="5" t="s">
        <v>143</v>
      </c>
      <c r="J34" s="165">
        <f>J5/J4</f>
        <v>69.562511806561304</v>
      </c>
    </row>
    <row r="35" spans="1:10" ht="21.95" customHeight="1" x14ac:dyDescent="0.15">
      <c r="A35" s="5">
        <v>10</v>
      </c>
      <c r="B35" s="5" t="s">
        <v>144</v>
      </c>
      <c r="J35" s="10">
        <f>J2/J18</f>
        <v>9423.0400000000009</v>
      </c>
    </row>
    <row r="36" spans="1:10" ht="21.95" customHeight="1" x14ac:dyDescent="0.15">
      <c r="A36" s="5">
        <v>11</v>
      </c>
      <c r="B36" s="5" t="s">
        <v>145</v>
      </c>
      <c r="J36" s="166">
        <f>J5/J18</f>
        <v>58918.52</v>
      </c>
    </row>
    <row r="37" spans="1:10" ht="21.95" customHeight="1" x14ac:dyDescent="0.15">
      <c r="A37" s="5">
        <v>12</v>
      </c>
      <c r="B37" s="5" t="s">
        <v>152</v>
      </c>
      <c r="J37" s="166">
        <f>J5/J23</f>
        <v>142544.80645161291</v>
      </c>
    </row>
    <row r="38" spans="1:10" ht="21.95" customHeight="1" x14ac:dyDescent="0.15">
      <c r="A38" s="5">
        <v>13</v>
      </c>
      <c r="B38" s="5" t="s">
        <v>146</v>
      </c>
      <c r="J38" s="156">
        <f>J10/J5</f>
        <v>132.36290841430957</v>
      </c>
    </row>
    <row r="39" spans="1:10" ht="21.95" customHeight="1" x14ac:dyDescent="0.15">
      <c r="A39" s="5">
        <v>14</v>
      </c>
      <c r="B39" s="5" t="s">
        <v>147</v>
      </c>
      <c r="J39" s="139">
        <f>J17*J5/J10</f>
        <v>9.382038615433455</v>
      </c>
    </row>
  </sheetData>
  <mergeCells count="24">
    <mergeCell ref="B8:I8"/>
    <mergeCell ref="C20:I21"/>
    <mergeCell ref="A1:J1"/>
    <mergeCell ref="B2:I2"/>
    <mergeCell ref="B4:I4"/>
    <mergeCell ref="B16:I16"/>
    <mergeCell ref="B13:I13"/>
    <mergeCell ref="B3:I3"/>
    <mergeCell ref="B5:I5"/>
    <mergeCell ref="B6:I6"/>
    <mergeCell ref="B7:I7"/>
    <mergeCell ref="B9:I9"/>
    <mergeCell ref="B11:I11"/>
    <mergeCell ref="C22:I22"/>
    <mergeCell ref="B10:I10"/>
    <mergeCell ref="B30:I30"/>
    <mergeCell ref="B23:I23"/>
    <mergeCell ref="B26:I26"/>
    <mergeCell ref="B27:I27"/>
    <mergeCell ref="B28:I28"/>
    <mergeCell ref="B29:I29"/>
    <mergeCell ref="C24:I25"/>
    <mergeCell ref="B14:I14"/>
    <mergeCell ref="B17:I17"/>
  </mergeCells>
  <phoneticPr fontId="2"/>
  <pageMargins left="0.78740157480314965" right="0.78740157480314965" top="0.59055118110236227" bottom="0.59055118110236227" header="0.51181102362204722" footer="0.51181102362204722"/>
  <pageSetup paperSize="9" scale="85" orientation="portrait" r:id="rId1"/>
  <headerFooter scaleWithDoc="0" alignWithMargins="0">
    <oddFooter>&amp;C&amp;"ＭＳ Ｐ明朝,標準"&amp;P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46"/>
  <sheetViews>
    <sheetView zoomScaleNormal="100" workbookViewId="0">
      <selection sqref="A1:J1"/>
    </sheetView>
  </sheetViews>
  <sheetFormatPr defaultRowHeight="13.5" x14ac:dyDescent="0.15"/>
  <cols>
    <col min="1" max="1" width="10.5" style="8" customWidth="1"/>
    <col min="2" max="2" width="8.625" style="8" customWidth="1"/>
    <col min="3" max="9" width="9.5" style="8" customWidth="1"/>
    <col min="10" max="10" width="9.375" style="8" customWidth="1"/>
    <col min="11" max="16384" width="9" style="8"/>
  </cols>
  <sheetData>
    <row r="1" spans="1:10" ht="15" customHeight="1" x14ac:dyDescent="0.15">
      <c r="A1" s="509" t="s">
        <v>150</v>
      </c>
      <c r="B1" s="509"/>
      <c r="C1" s="509"/>
      <c r="D1" s="509"/>
      <c r="E1" s="509"/>
      <c r="F1" s="509"/>
      <c r="G1" s="509"/>
      <c r="H1" s="509"/>
      <c r="I1" s="509"/>
      <c r="J1" s="509"/>
    </row>
    <row r="2" spans="1:10" ht="15" customHeight="1" x14ac:dyDescent="0.15">
      <c r="A2" s="141" t="s">
        <v>188</v>
      </c>
      <c r="C2" s="141"/>
      <c r="D2" s="141"/>
      <c r="E2" s="141"/>
      <c r="F2" s="141"/>
      <c r="G2" s="141"/>
      <c r="H2" s="141"/>
      <c r="I2" s="141"/>
    </row>
    <row r="3" spans="1:10" ht="19.5" customHeight="1" x14ac:dyDescent="0.15">
      <c r="A3" s="510"/>
      <c r="B3" s="512" t="s">
        <v>33</v>
      </c>
      <c r="C3" s="514" t="s">
        <v>34</v>
      </c>
      <c r="D3" s="515"/>
      <c r="E3" s="516"/>
      <c r="F3" s="517" t="s">
        <v>37</v>
      </c>
      <c r="G3" s="518"/>
      <c r="H3" s="518"/>
      <c r="I3" s="518"/>
      <c r="J3" s="514"/>
    </row>
    <row r="4" spans="1:10" s="9" customFormat="1" ht="19.5" customHeight="1" thickBot="1" x14ac:dyDescent="0.2">
      <c r="A4" s="511"/>
      <c r="B4" s="513"/>
      <c r="C4" s="167" t="s">
        <v>35</v>
      </c>
      <c r="D4" s="168" t="s">
        <v>36</v>
      </c>
      <c r="E4" s="93" t="s">
        <v>32</v>
      </c>
      <c r="F4" s="169" t="s">
        <v>35</v>
      </c>
      <c r="G4" s="170" t="s">
        <v>36</v>
      </c>
      <c r="H4" s="90" t="s">
        <v>160</v>
      </c>
      <c r="I4" s="171" t="s">
        <v>103</v>
      </c>
      <c r="J4" s="121" t="s">
        <v>32</v>
      </c>
    </row>
    <row r="5" spans="1:10" ht="19.5" customHeight="1" thickTop="1" x14ac:dyDescent="0.15">
      <c r="A5" s="122" t="s">
        <v>25</v>
      </c>
      <c r="B5" s="172">
        <v>306</v>
      </c>
      <c r="C5" s="173">
        <v>191000</v>
      </c>
      <c r="D5" s="125">
        <v>11507</v>
      </c>
      <c r="E5" s="67">
        <f>SUM(C5:D5)</f>
        <v>202507</v>
      </c>
      <c r="F5" s="174">
        <v>1092768</v>
      </c>
      <c r="G5" s="68">
        <v>350042</v>
      </c>
      <c r="H5" s="67">
        <v>34140</v>
      </c>
      <c r="I5" s="175">
        <f>387+B21</f>
        <v>659</v>
      </c>
      <c r="J5" s="124">
        <f>SUM(F5:I5)</f>
        <v>1477609</v>
      </c>
    </row>
    <row r="6" spans="1:10" ht="19.5" customHeight="1" x14ac:dyDescent="0.15">
      <c r="A6" s="126" t="s">
        <v>26</v>
      </c>
      <c r="B6" s="176">
        <v>281</v>
      </c>
      <c r="C6" s="177">
        <v>220235</v>
      </c>
      <c r="D6" s="127">
        <v>11979</v>
      </c>
      <c r="E6" s="67">
        <f t="shared" ref="E6:E17" si="0">SUM(C6:D6)</f>
        <v>232214</v>
      </c>
      <c r="F6" s="174">
        <v>657327</v>
      </c>
      <c r="G6" s="86">
        <v>183445</v>
      </c>
      <c r="H6" s="67">
        <v>210099</v>
      </c>
      <c r="I6" s="178">
        <v>818</v>
      </c>
      <c r="J6" s="124">
        <f t="shared" ref="J6:J13" si="1">SUM(F6:I6)</f>
        <v>1051689</v>
      </c>
    </row>
    <row r="7" spans="1:10" ht="19.5" customHeight="1" x14ac:dyDescent="0.15">
      <c r="A7" s="126" t="s">
        <v>28</v>
      </c>
      <c r="B7" s="176">
        <v>279</v>
      </c>
      <c r="C7" s="177">
        <v>43193</v>
      </c>
      <c r="D7" s="127">
        <v>2885</v>
      </c>
      <c r="E7" s="67">
        <f t="shared" si="0"/>
        <v>46078</v>
      </c>
      <c r="F7" s="174">
        <v>198889</v>
      </c>
      <c r="G7" s="86">
        <v>106322</v>
      </c>
      <c r="H7" s="67">
        <v>7648</v>
      </c>
      <c r="I7" s="178">
        <v>224</v>
      </c>
      <c r="J7" s="124">
        <f t="shared" si="1"/>
        <v>313083</v>
      </c>
    </row>
    <row r="8" spans="1:10" ht="19.5" customHeight="1" x14ac:dyDescent="0.15">
      <c r="A8" s="126" t="s">
        <v>30</v>
      </c>
      <c r="B8" s="176">
        <v>287</v>
      </c>
      <c r="C8" s="177">
        <f>1521+2836</f>
        <v>4357</v>
      </c>
      <c r="D8" s="127">
        <f>41+695</f>
        <v>736</v>
      </c>
      <c r="E8" s="77">
        <f>SUM(C8:D8)</f>
        <v>5093</v>
      </c>
      <c r="F8" s="103">
        <f>3203+9017</f>
        <v>12220</v>
      </c>
      <c r="G8" s="75">
        <f>349+2253</f>
        <v>2602</v>
      </c>
      <c r="H8" s="76">
        <v>0</v>
      </c>
      <c r="I8" s="178">
        <v>0</v>
      </c>
      <c r="J8" s="124">
        <f>SUM(F8:I8)</f>
        <v>14822</v>
      </c>
    </row>
    <row r="9" spans="1:10" ht="19.5" customHeight="1" x14ac:dyDescent="0.15">
      <c r="A9" s="126" t="s">
        <v>29</v>
      </c>
      <c r="B9" s="176">
        <v>232</v>
      </c>
      <c r="C9" s="177">
        <v>44468</v>
      </c>
      <c r="D9" s="127">
        <v>6377</v>
      </c>
      <c r="E9" s="67">
        <f t="shared" si="0"/>
        <v>50845</v>
      </c>
      <c r="F9" s="174">
        <v>167885</v>
      </c>
      <c r="G9" s="86">
        <v>111917</v>
      </c>
      <c r="H9" s="67">
        <v>282</v>
      </c>
      <c r="I9" s="178">
        <v>160</v>
      </c>
      <c r="J9" s="124">
        <f t="shared" si="1"/>
        <v>280244</v>
      </c>
    </row>
    <row r="10" spans="1:10" ht="19.5" customHeight="1" x14ac:dyDescent="0.15">
      <c r="A10" s="126" t="s">
        <v>109</v>
      </c>
      <c r="B10" s="176">
        <v>281</v>
      </c>
      <c r="C10" s="177">
        <v>5454</v>
      </c>
      <c r="D10" s="127">
        <v>168</v>
      </c>
      <c r="E10" s="179">
        <f>SUM(C10:D10)</f>
        <v>5622</v>
      </c>
      <c r="F10" s="174">
        <v>16809</v>
      </c>
      <c r="G10" s="75">
        <v>6012</v>
      </c>
      <c r="H10" s="67">
        <v>1167</v>
      </c>
      <c r="I10" s="130">
        <v>16</v>
      </c>
      <c r="J10" s="37">
        <f>SUM(F10:I10)</f>
        <v>24004</v>
      </c>
    </row>
    <row r="11" spans="1:10" ht="19.5" customHeight="1" x14ac:dyDescent="0.15">
      <c r="A11" s="126" t="s">
        <v>101</v>
      </c>
      <c r="B11" s="176">
        <v>283</v>
      </c>
      <c r="C11" s="177">
        <v>14884</v>
      </c>
      <c r="D11" s="127">
        <v>1492</v>
      </c>
      <c r="E11" s="179">
        <f t="shared" si="0"/>
        <v>16376</v>
      </c>
      <c r="F11" s="174">
        <v>52232</v>
      </c>
      <c r="G11" s="75">
        <v>39118</v>
      </c>
      <c r="H11" s="67">
        <v>3193</v>
      </c>
      <c r="I11" s="127">
        <v>262</v>
      </c>
      <c r="J11" s="180">
        <f t="shared" si="1"/>
        <v>94805</v>
      </c>
    </row>
    <row r="12" spans="1:10" ht="19.5" customHeight="1" x14ac:dyDescent="0.15">
      <c r="A12" s="126" t="s">
        <v>110</v>
      </c>
      <c r="B12" s="176">
        <v>284</v>
      </c>
      <c r="C12" s="177">
        <v>24748</v>
      </c>
      <c r="D12" s="127">
        <v>2684</v>
      </c>
      <c r="E12" s="179">
        <f>SUM(C12:D12)</f>
        <v>27432</v>
      </c>
      <c r="F12" s="174">
        <v>74475</v>
      </c>
      <c r="G12" s="75">
        <v>43532</v>
      </c>
      <c r="H12" s="67">
        <v>4679</v>
      </c>
      <c r="I12" s="127">
        <v>99</v>
      </c>
      <c r="J12" s="37">
        <f>SUM(F12:I12)</f>
        <v>122785</v>
      </c>
    </row>
    <row r="13" spans="1:10" ht="19.5" customHeight="1" x14ac:dyDescent="0.15">
      <c r="A13" s="126" t="s">
        <v>102</v>
      </c>
      <c r="B13" s="176">
        <v>278</v>
      </c>
      <c r="C13" s="177">
        <v>33832</v>
      </c>
      <c r="D13" s="127">
        <v>2236</v>
      </c>
      <c r="E13" s="179">
        <f t="shared" si="0"/>
        <v>36068</v>
      </c>
      <c r="F13" s="174">
        <v>135702</v>
      </c>
      <c r="G13" s="75">
        <v>82553</v>
      </c>
      <c r="H13" s="67">
        <v>6934</v>
      </c>
      <c r="I13" s="127">
        <v>22</v>
      </c>
      <c r="J13" s="37">
        <f t="shared" si="1"/>
        <v>225211</v>
      </c>
    </row>
    <row r="14" spans="1:10" ht="19.5" customHeight="1" x14ac:dyDescent="0.15">
      <c r="A14" s="126" t="s">
        <v>396</v>
      </c>
      <c r="B14" s="181" t="s">
        <v>11</v>
      </c>
      <c r="C14" s="177">
        <f>13020-688</f>
        <v>12332</v>
      </c>
      <c r="D14" s="127">
        <f>4069-0</f>
        <v>4069</v>
      </c>
      <c r="E14" s="67">
        <f t="shared" si="0"/>
        <v>16401</v>
      </c>
      <c r="F14" s="174">
        <f>50144-1300</f>
        <v>48844</v>
      </c>
      <c r="G14" s="75">
        <f>39974-269</f>
        <v>39705</v>
      </c>
      <c r="H14" s="67">
        <v>165</v>
      </c>
      <c r="I14" s="127">
        <v>0</v>
      </c>
      <c r="J14" s="37">
        <f>SUM(F14:I14)</f>
        <v>88714</v>
      </c>
    </row>
    <row r="15" spans="1:10" ht="19.5" customHeight="1" x14ac:dyDescent="0.15">
      <c r="A15" s="126" t="s">
        <v>183</v>
      </c>
      <c r="B15" s="182">
        <v>280</v>
      </c>
      <c r="C15" s="177">
        <v>90433</v>
      </c>
      <c r="D15" s="127">
        <v>6037</v>
      </c>
      <c r="E15" s="67">
        <f>SUM(C15:D15)</f>
        <v>96470</v>
      </c>
      <c r="F15" s="174">
        <v>392803</v>
      </c>
      <c r="G15" s="86">
        <v>199666</v>
      </c>
      <c r="H15" s="67">
        <v>17586</v>
      </c>
      <c r="I15" s="178">
        <v>456</v>
      </c>
      <c r="J15" s="124">
        <f>SUM(F15:I15)</f>
        <v>610511</v>
      </c>
    </row>
    <row r="16" spans="1:10" ht="19.5" customHeight="1" x14ac:dyDescent="0.15">
      <c r="A16" s="126" t="s">
        <v>31</v>
      </c>
      <c r="B16" s="181" t="s">
        <v>11</v>
      </c>
      <c r="C16" s="174">
        <f>'3ページ'!B50</f>
        <v>27497</v>
      </c>
      <c r="D16" s="178">
        <f>'3ページ'!C50</f>
        <v>8716</v>
      </c>
      <c r="E16" s="67">
        <f>SUM(C16:D16)</f>
        <v>36213</v>
      </c>
      <c r="F16" s="174">
        <f>'3ページ'!E50</f>
        <v>80717</v>
      </c>
      <c r="G16" s="75">
        <f>'3ページ'!F50</f>
        <v>30399</v>
      </c>
      <c r="H16" s="67">
        <f>'3ページ'!K15</f>
        <v>0</v>
      </c>
      <c r="I16" s="130">
        <v>0</v>
      </c>
      <c r="J16" s="131">
        <f>SUM(F16:I16)</f>
        <v>111116</v>
      </c>
    </row>
    <row r="17" spans="1:10" ht="19.5" customHeight="1" thickBot="1" x14ac:dyDescent="0.2">
      <c r="A17" s="183" t="s">
        <v>10</v>
      </c>
      <c r="B17" s="184" t="s">
        <v>11</v>
      </c>
      <c r="C17" s="185">
        <f>'4ページ '!B9</f>
        <v>2130</v>
      </c>
      <c r="D17" s="186">
        <f>'4ページ '!C9</f>
        <v>16</v>
      </c>
      <c r="E17" s="187">
        <f t="shared" si="0"/>
        <v>2146</v>
      </c>
      <c r="F17" s="185">
        <f>'4ページ '!E9</f>
        <v>3850</v>
      </c>
      <c r="G17" s="188">
        <f>'4ページ '!F9</f>
        <v>428</v>
      </c>
      <c r="H17" s="188">
        <f>'4ページ '!G9</f>
        <v>18</v>
      </c>
      <c r="I17" s="188">
        <v>0</v>
      </c>
      <c r="J17" s="189">
        <f>SUM(F17:I17)</f>
        <v>4296</v>
      </c>
    </row>
    <row r="18" spans="1:10" ht="19.5" customHeight="1" thickTop="1" x14ac:dyDescent="0.15">
      <c r="A18" s="122" t="s">
        <v>32</v>
      </c>
      <c r="B18" s="190" t="s">
        <v>11</v>
      </c>
      <c r="C18" s="67">
        <f t="shared" ref="C18:J18" si="2">SUM(C5:C17)</f>
        <v>714563</v>
      </c>
      <c r="D18" s="178">
        <f t="shared" si="2"/>
        <v>58902</v>
      </c>
      <c r="E18" s="95">
        <f t="shared" si="2"/>
        <v>773465</v>
      </c>
      <c r="F18" s="67">
        <f t="shared" si="2"/>
        <v>2934521</v>
      </c>
      <c r="G18" s="86">
        <f t="shared" si="2"/>
        <v>1195741</v>
      </c>
      <c r="H18" s="67">
        <f t="shared" si="2"/>
        <v>285911</v>
      </c>
      <c r="I18" s="178">
        <f t="shared" si="2"/>
        <v>2716</v>
      </c>
      <c r="J18" s="97">
        <f t="shared" si="2"/>
        <v>4418889</v>
      </c>
    </row>
    <row r="19" spans="1:10" ht="12.75" customHeight="1" x14ac:dyDescent="0.15">
      <c r="A19" s="6" t="s">
        <v>393</v>
      </c>
      <c r="B19" s="17"/>
      <c r="C19" s="6"/>
      <c r="D19" s="6"/>
      <c r="E19" s="6"/>
      <c r="F19" s="6"/>
      <c r="G19" s="6"/>
      <c r="H19" s="6"/>
      <c r="I19" s="6"/>
      <c r="J19" s="6"/>
    </row>
    <row r="20" spans="1:10" x14ac:dyDescent="0.15">
      <c r="A20" s="191" t="s">
        <v>189</v>
      </c>
      <c r="B20" s="191"/>
      <c r="C20" s="191"/>
      <c r="D20" s="191"/>
      <c r="E20" s="191"/>
      <c r="F20" s="191"/>
      <c r="G20" s="51">
        <v>68</v>
      </c>
      <c r="H20" s="8" t="s">
        <v>161</v>
      </c>
      <c r="I20" s="51">
        <v>204</v>
      </c>
    </row>
    <row r="21" spans="1:10" x14ac:dyDescent="0.15">
      <c r="A21" s="192" t="s">
        <v>32</v>
      </c>
      <c r="B21" s="51">
        <f>G20+I20</f>
        <v>272</v>
      </c>
      <c r="C21" s="52" t="s">
        <v>73</v>
      </c>
      <c r="D21" s="52"/>
      <c r="E21" s="52"/>
      <c r="F21" s="52"/>
      <c r="G21" s="52"/>
      <c r="H21" s="53"/>
      <c r="I21" s="52"/>
      <c r="J21" s="54"/>
    </row>
    <row r="22" spans="1:10" hidden="1" x14ac:dyDescent="0.15">
      <c r="A22" s="134" t="s">
        <v>394</v>
      </c>
      <c r="B22" s="51"/>
      <c r="C22" s="52"/>
      <c r="D22" s="52"/>
      <c r="E22" s="52"/>
      <c r="F22" s="52"/>
      <c r="G22" s="52"/>
      <c r="H22" s="53"/>
      <c r="I22" s="52"/>
      <c r="J22" s="54"/>
    </row>
    <row r="23" spans="1:10" x14ac:dyDescent="0.15">
      <c r="A23" s="508" t="s">
        <v>599</v>
      </c>
      <c r="B23" s="508"/>
      <c r="C23" s="508"/>
      <c r="D23" s="508"/>
      <c r="E23" s="508"/>
      <c r="F23" s="508"/>
      <c r="G23" s="508"/>
      <c r="H23" s="508"/>
      <c r="I23" s="508"/>
      <c r="J23" s="508"/>
    </row>
    <row r="24" spans="1:10" ht="10.5" customHeight="1" x14ac:dyDescent="0.15">
      <c r="A24" s="193"/>
      <c r="B24" s="193"/>
      <c r="C24" s="193"/>
      <c r="D24" s="193"/>
      <c r="E24" s="193"/>
      <c r="F24" s="193"/>
      <c r="G24" s="193"/>
      <c r="H24" s="193"/>
      <c r="I24" s="194" t="s">
        <v>397</v>
      </c>
    </row>
    <row r="25" spans="1:10" ht="15" customHeight="1" x14ac:dyDescent="0.15">
      <c r="A25" s="8" t="s">
        <v>151</v>
      </c>
    </row>
    <row r="26" spans="1:10" ht="15" customHeight="1" x14ac:dyDescent="0.15">
      <c r="A26" s="533"/>
      <c r="B26" s="536" t="s">
        <v>398</v>
      </c>
      <c r="C26" s="539" t="s">
        <v>72</v>
      </c>
      <c r="D26" s="540"/>
      <c r="E26" s="541" t="s">
        <v>400</v>
      </c>
      <c r="F26" s="520" t="s">
        <v>72</v>
      </c>
      <c r="G26" s="521"/>
      <c r="H26" s="521"/>
      <c r="I26" s="521"/>
      <c r="J26" s="195"/>
    </row>
    <row r="27" spans="1:10" ht="15" customHeight="1" x14ac:dyDescent="0.15">
      <c r="A27" s="534"/>
      <c r="B27" s="537"/>
      <c r="C27" s="522" t="s">
        <v>35</v>
      </c>
      <c r="D27" s="524" t="s">
        <v>36</v>
      </c>
      <c r="E27" s="542"/>
      <c r="F27" s="526" t="s">
        <v>106</v>
      </c>
      <c r="G27" s="528" t="s">
        <v>156</v>
      </c>
      <c r="H27" s="520" t="s">
        <v>35</v>
      </c>
      <c r="I27" s="531" t="s">
        <v>36</v>
      </c>
      <c r="J27" s="195"/>
    </row>
    <row r="28" spans="1:10" ht="15" customHeight="1" thickBot="1" x14ac:dyDescent="0.2">
      <c r="A28" s="535"/>
      <c r="B28" s="538"/>
      <c r="C28" s="523"/>
      <c r="D28" s="525"/>
      <c r="E28" s="543"/>
      <c r="F28" s="527"/>
      <c r="G28" s="529"/>
      <c r="H28" s="530"/>
      <c r="I28" s="532"/>
      <c r="J28" s="195"/>
    </row>
    <row r="29" spans="1:10" ht="19.5" customHeight="1" thickTop="1" x14ac:dyDescent="0.15">
      <c r="A29" s="66" t="s">
        <v>25</v>
      </c>
      <c r="B29" s="196">
        <f>C29+D29</f>
        <v>142572</v>
      </c>
      <c r="C29" s="197">
        <v>138662</v>
      </c>
      <c r="D29" s="198">
        <v>3910</v>
      </c>
      <c r="E29" s="174">
        <f t="shared" ref="E29:E40" si="3">SUM(H29:I29)</f>
        <v>19974</v>
      </c>
      <c r="F29" s="199">
        <v>2177</v>
      </c>
      <c r="G29" s="97">
        <f>E29-F29</f>
        <v>17797</v>
      </c>
      <c r="H29" s="98">
        <v>18433</v>
      </c>
      <c r="I29" s="70">
        <v>1541</v>
      </c>
      <c r="J29" s="195"/>
    </row>
    <row r="30" spans="1:10" ht="19.5" customHeight="1" x14ac:dyDescent="0.15">
      <c r="A30" s="152" t="s">
        <v>26</v>
      </c>
      <c r="B30" s="196">
        <f>C30+D30</f>
        <v>113695</v>
      </c>
      <c r="C30" s="197">
        <v>110990</v>
      </c>
      <c r="D30" s="198">
        <v>2705</v>
      </c>
      <c r="E30" s="174">
        <f t="shared" si="3"/>
        <v>14231</v>
      </c>
      <c r="F30" s="200">
        <v>1939</v>
      </c>
      <c r="G30" s="31">
        <f>E30-F30</f>
        <v>12292</v>
      </c>
      <c r="H30" s="110">
        <v>13101</v>
      </c>
      <c r="I30" s="76">
        <v>1130</v>
      </c>
      <c r="J30" s="195"/>
    </row>
    <row r="31" spans="1:10" ht="19.5" customHeight="1" x14ac:dyDescent="0.15">
      <c r="A31" s="152" t="s">
        <v>28</v>
      </c>
      <c r="B31" s="196">
        <f>C31+D31</f>
        <v>29312</v>
      </c>
      <c r="C31" s="197">
        <v>28115</v>
      </c>
      <c r="D31" s="198">
        <v>1197</v>
      </c>
      <c r="E31" s="174">
        <f t="shared" si="3"/>
        <v>5089</v>
      </c>
      <c r="F31" s="200">
        <v>603</v>
      </c>
      <c r="G31" s="31">
        <f>E31-F31</f>
        <v>4486</v>
      </c>
      <c r="H31" s="110">
        <v>4609</v>
      </c>
      <c r="I31" s="76">
        <v>480</v>
      </c>
      <c r="J31" s="195"/>
    </row>
    <row r="32" spans="1:10" ht="19.5" customHeight="1" x14ac:dyDescent="0.15">
      <c r="A32" s="152" t="s">
        <v>402</v>
      </c>
      <c r="B32" s="196">
        <f>C32+D32</f>
        <v>490</v>
      </c>
      <c r="C32" s="197">
        <f>H32</f>
        <v>373</v>
      </c>
      <c r="D32" s="198">
        <f>I32</f>
        <v>117</v>
      </c>
      <c r="E32" s="174">
        <f t="shared" si="3"/>
        <v>490</v>
      </c>
      <c r="F32" s="201" t="s">
        <v>258</v>
      </c>
      <c r="G32" s="144" t="s">
        <v>258</v>
      </c>
      <c r="H32" s="110">
        <v>373</v>
      </c>
      <c r="I32" s="76">
        <v>117</v>
      </c>
      <c r="J32" s="195"/>
    </row>
    <row r="33" spans="1:10" ht="19.5" customHeight="1" x14ac:dyDescent="0.15">
      <c r="A33" s="152" t="s">
        <v>29</v>
      </c>
      <c r="B33" s="196">
        <f t="shared" ref="B33:B39" si="4">C33+D33</f>
        <v>17913</v>
      </c>
      <c r="C33" s="197">
        <v>16671</v>
      </c>
      <c r="D33" s="198">
        <v>1242</v>
      </c>
      <c r="E33" s="174">
        <f t="shared" si="3"/>
        <v>3183</v>
      </c>
      <c r="F33" s="200">
        <v>521</v>
      </c>
      <c r="G33" s="31">
        <f t="shared" ref="G33:G39" si="5">E33-F33</f>
        <v>2662</v>
      </c>
      <c r="H33" s="110">
        <v>2630</v>
      </c>
      <c r="I33" s="76">
        <v>553</v>
      </c>
      <c r="J33" s="195"/>
    </row>
    <row r="34" spans="1:10" ht="19.5" customHeight="1" x14ac:dyDescent="0.15">
      <c r="A34" s="152" t="s">
        <v>109</v>
      </c>
      <c r="B34" s="196">
        <f t="shared" si="4"/>
        <v>544</v>
      </c>
      <c r="C34" s="197">
        <v>469</v>
      </c>
      <c r="D34" s="179">
        <v>75</v>
      </c>
      <c r="E34" s="174">
        <f t="shared" si="3"/>
        <v>281</v>
      </c>
      <c r="F34" s="200">
        <v>57</v>
      </c>
      <c r="G34" s="31">
        <f t="shared" si="5"/>
        <v>224</v>
      </c>
      <c r="H34" s="110">
        <v>249</v>
      </c>
      <c r="I34" s="76">
        <v>32</v>
      </c>
      <c r="J34" s="195"/>
    </row>
    <row r="35" spans="1:10" ht="19.5" customHeight="1" x14ac:dyDescent="0.15">
      <c r="A35" s="152" t="s">
        <v>101</v>
      </c>
      <c r="B35" s="196">
        <f t="shared" si="4"/>
        <v>2771</v>
      </c>
      <c r="C35" s="197">
        <v>2382</v>
      </c>
      <c r="D35" s="198">
        <v>389</v>
      </c>
      <c r="E35" s="174">
        <f t="shared" si="3"/>
        <v>1003</v>
      </c>
      <c r="F35" s="200">
        <v>160</v>
      </c>
      <c r="G35" s="31">
        <f t="shared" si="5"/>
        <v>843</v>
      </c>
      <c r="H35" s="110">
        <v>825</v>
      </c>
      <c r="I35" s="76">
        <v>178</v>
      </c>
      <c r="J35" s="195"/>
    </row>
    <row r="36" spans="1:10" ht="19.5" customHeight="1" x14ac:dyDescent="0.15">
      <c r="A36" s="152" t="s">
        <v>110</v>
      </c>
      <c r="B36" s="196">
        <f t="shared" si="4"/>
        <v>2448</v>
      </c>
      <c r="C36" s="197">
        <v>1888</v>
      </c>
      <c r="D36" s="179">
        <v>560</v>
      </c>
      <c r="E36" s="174">
        <f t="shared" si="3"/>
        <v>1260</v>
      </c>
      <c r="F36" s="200">
        <v>363</v>
      </c>
      <c r="G36" s="31">
        <f t="shared" si="5"/>
        <v>897</v>
      </c>
      <c r="H36" s="202">
        <v>948</v>
      </c>
      <c r="I36" s="203">
        <v>312</v>
      </c>
      <c r="J36" s="195"/>
    </row>
    <row r="37" spans="1:10" ht="19.5" customHeight="1" x14ac:dyDescent="0.15">
      <c r="A37" s="152" t="s">
        <v>102</v>
      </c>
      <c r="B37" s="196">
        <f t="shared" si="4"/>
        <v>5740</v>
      </c>
      <c r="C37" s="197">
        <v>5221</v>
      </c>
      <c r="D37" s="179">
        <v>519</v>
      </c>
      <c r="E37" s="174">
        <f t="shared" si="3"/>
        <v>2231</v>
      </c>
      <c r="F37" s="200">
        <v>328</v>
      </c>
      <c r="G37" s="31">
        <f t="shared" si="5"/>
        <v>1903</v>
      </c>
      <c r="H37" s="110">
        <v>1971</v>
      </c>
      <c r="I37" s="76">
        <v>260</v>
      </c>
      <c r="J37" s="195"/>
    </row>
    <row r="38" spans="1:10" ht="19.5" customHeight="1" x14ac:dyDescent="0.15">
      <c r="A38" s="152" t="s">
        <v>7</v>
      </c>
      <c r="B38" s="196">
        <f t="shared" si="4"/>
        <v>14730</v>
      </c>
      <c r="C38" s="197">
        <v>13126</v>
      </c>
      <c r="D38" s="179">
        <v>1604</v>
      </c>
      <c r="E38" s="174">
        <f t="shared" si="3"/>
        <v>1797</v>
      </c>
      <c r="F38" s="200">
        <v>366</v>
      </c>
      <c r="G38" s="31">
        <f t="shared" si="5"/>
        <v>1431</v>
      </c>
      <c r="H38" s="110">
        <v>1133</v>
      </c>
      <c r="I38" s="76">
        <v>664</v>
      </c>
      <c r="J38" s="195"/>
    </row>
    <row r="39" spans="1:10" ht="19.5" customHeight="1" x14ac:dyDescent="0.15">
      <c r="A39" s="152" t="s">
        <v>183</v>
      </c>
      <c r="B39" s="196">
        <f t="shared" si="4"/>
        <v>29521</v>
      </c>
      <c r="C39" s="197">
        <v>27753</v>
      </c>
      <c r="D39" s="198">
        <v>1768</v>
      </c>
      <c r="E39" s="174">
        <f t="shared" si="3"/>
        <v>8216</v>
      </c>
      <c r="F39" s="200">
        <v>1087</v>
      </c>
      <c r="G39" s="31">
        <f t="shared" si="5"/>
        <v>7129</v>
      </c>
      <c r="H39" s="110">
        <v>7371</v>
      </c>
      <c r="I39" s="76">
        <v>845</v>
      </c>
      <c r="J39" s="195"/>
    </row>
    <row r="40" spans="1:10" ht="19.5" customHeight="1" x14ac:dyDescent="0.15">
      <c r="A40" s="204" t="s">
        <v>403</v>
      </c>
      <c r="B40" s="205">
        <f>C40+D40</f>
        <v>5716</v>
      </c>
      <c r="C40" s="206">
        <f>H40</f>
        <v>3973</v>
      </c>
      <c r="D40" s="77">
        <f>I40</f>
        <v>1743</v>
      </c>
      <c r="E40" s="80">
        <f t="shared" si="3"/>
        <v>5716</v>
      </c>
      <c r="F40" s="207" t="s">
        <v>258</v>
      </c>
      <c r="G40" s="208" t="s">
        <v>258</v>
      </c>
      <c r="H40" s="112">
        <f>'3ページ'!H50</f>
        <v>3973</v>
      </c>
      <c r="I40" s="88">
        <f>'3ページ'!I50</f>
        <v>1743</v>
      </c>
      <c r="J40" s="195"/>
    </row>
    <row r="41" spans="1:10" ht="19.5" customHeight="1" thickBot="1" x14ac:dyDescent="0.2">
      <c r="A41" s="204" t="s">
        <v>10</v>
      </c>
      <c r="B41" s="151">
        <f>SUM(C41:D41)</f>
        <v>108</v>
      </c>
      <c r="C41" s="209">
        <v>102</v>
      </c>
      <c r="D41" s="210">
        <v>6</v>
      </c>
      <c r="E41" s="211">
        <f>H41+I41</f>
        <v>53</v>
      </c>
      <c r="F41" s="212">
        <f>18+2+12+4</f>
        <v>36</v>
      </c>
      <c r="G41" s="213">
        <f>E41-F41</f>
        <v>17</v>
      </c>
      <c r="H41" s="112">
        <f>23+4+16+8</f>
        <v>51</v>
      </c>
      <c r="I41" s="88">
        <f>2+0+0+0</f>
        <v>2</v>
      </c>
      <c r="J41" s="195"/>
    </row>
    <row r="42" spans="1:10" ht="19.5" customHeight="1" thickTop="1" x14ac:dyDescent="0.15">
      <c r="A42" s="81" t="s">
        <v>32</v>
      </c>
      <c r="B42" s="214">
        <f>SUM(B29:B41)</f>
        <v>365560</v>
      </c>
      <c r="C42" s="215">
        <f>SUM(C29:C41)</f>
        <v>349725</v>
      </c>
      <c r="D42" s="216">
        <f>SUM(D29:D41)</f>
        <v>15835</v>
      </c>
      <c r="E42" s="173">
        <f>SUM(E29:E41)</f>
        <v>63524</v>
      </c>
      <c r="F42" s="217" t="s">
        <v>258</v>
      </c>
      <c r="G42" s="218" t="s">
        <v>258</v>
      </c>
      <c r="H42" s="219">
        <f>SUM(H29:H41)</f>
        <v>55667</v>
      </c>
      <c r="I42" s="220">
        <f>SUM(I29:I41)</f>
        <v>7857</v>
      </c>
      <c r="J42" s="195"/>
    </row>
    <row r="43" spans="1:10" ht="40.5" customHeight="1" x14ac:dyDescent="0.15">
      <c r="A43" s="519" t="s">
        <v>399</v>
      </c>
      <c r="B43" s="519"/>
      <c r="C43" s="519"/>
      <c r="D43" s="519"/>
      <c r="E43" s="519"/>
      <c r="F43" s="519"/>
      <c r="G43" s="519"/>
      <c r="H43" s="519"/>
      <c r="I43" s="519"/>
      <c r="J43" s="519"/>
    </row>
    <row r="44" spans="1:10" ht="61.5" customHeight="1" x14ac:dyDescent="0.15">
      <c r="A44" s="519" t="s">
        <v>401</v>
      </c>
      <c r="B44" s="519"/>
      <c r="C44" s="519"/>
      <c r="D44" s="519"/>
      <c r="E44" s="519"/>
      <c r="F44" s="519"/>
      <c r="G44" s="519"/>
      <c r="H44" s="519"/>
      <c r="I44" s="519"/>
      <c r="J44" s="519"/>
    </row>
    <row r="45" spans="1:10" x14ac:dyDescent="0.15">
      <c r="A45" s="519" t="s">
        <v>404</v>
      </c>
      <c r="B45" s="519"/>
      <c r="C45" s="519"/>
      <c r="D45" s="519"/>
      <c r="E45" s="519"/>
      <c r="F45" s="519"/>
      <c r="G45" s="519"/>
      <c r="H45" s="519"/>
      <c r="I45" s="519"/>
      <c r="J45" s="519"/>
    </row>
    <row r="46" spans="1:10" ht="6.75" customHeight="1" x14ac:dyDescent="0.15">
      <c r="A46" s="519"/>
      <c r="B46" s="519"/>
      <c r="C46" s="519"/>
      <c r="D46" s="519"/>
      <c r="E46" s="519"/>
      <c r="F46" s="519"/>
      <c r="G46" s="519"/>
      <c r="H46" s="519"/>
      <c r="I46" s="519"/>
      <c r="J46" s="519"/>
    </row>
  </sheetData>
  <mergeCells count="20">
    <mergeCell ref="A45:J46"/>
    <mergeCell ref="F26:I26"/>
    <mergeCell ref="C27:C28"/>
    <mergeCell ref="D27:D28"/>
    <mergeCell ref="F27:F28"/>
    <mergeCell ref="G27:G28"/>
    <mergeCell ref="H27:H28"/>
    <mergeCell ref="I27:I28"/>
    <mergeCell ref="A26:A28"/>
    <mergeCell ref="B26:B28"/>
    <mergeCell ref="C26:D26"/>
    <mergeCell ref="E26:E28"/>
    <mergeCell ref="A43:J43"/>
    <mergeCell ref="A44:J44"/>
    <mergeCell ref="A23:J23"/>
    <mergeCell ref="A1:J1"/>
    <mergeCell ref="A3:A4"/>
    <mergeCell ref="B3:B4"/>
    <mergeCell ref="C3:E3"/>
    <mergeCell ref="F3:J3"/>
  </mergeCells>
  <phoneticPr fontId="2"/>
  <pageMargins left="0.78740157480314965" right="0.78740157480314965" top="0.59055118110236227" bottom="0.59055118110236227" header="0.51181102362204722" footer="0.51181102362204722"/>
  <pageSetup paperSize="9" scale="92" orientation="portrait" r:id="rId1"/>
  <headerFooter scaleWithDoc="0" alignWithMargins="0">
    <oddFooter>&amp;C&amp;"ＭＳ Ｐ明朝,標準"&amp;A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53"/>
  <sheetViews>
    <sheetView zoomScale="85" zoomScaleNormal="75" workbookViewId="0">
      <selection sqref="A1:E1"/>
    </sheetView>
  </sheetViews>
  <sheetFormatPr defaultRowHeight="13.5" x14ac:dyDescent="0.15"/>
  <cols>
    <col min="1" max="12" width="9.625" style="8" customWidth="1"/>
    <col min="13" max="16384" width="9" style="8"/>
  </cols>
  <sheetData>
    <row r="1" spans="1:11" ht="18.75" customHeight="1" x14ac:dyDescent="0.15">
      <c r="A1" s="546" t="s">
        <v>233</v>
      </c>
      <c r="B1" s="546"/>
      <c r="C1" s="546"/>
      <c r="D1" s="546"/>
      <c r="E1" s="546"/>
      <c r="F1" s="547" t="s">
        <v>162</v>
      </c>
      <c r="G1" s="547"/>
    </row>
    <row r="2" spans="1:11" s="9" customFormat="1" ht="30" customHeight="1" thickBot="1" x14ac:dyDescent="0.2">
      <c r="A2" s="143"/>
      <c r="B2" s="221" t="s">
        <v>282</v>
      </c>
      <c r="C2" s="222" t="s">
        <v>283</v>
      </c>
      <c r="D2" s="222" t="s">
        <v>284</v>
      </c>
      <c r="E2" s="222" t="s">
        <v>285</v>
      </c>
      <c r="F2" s="222" t="s">
        <v>286</v>
      </c>
      <c r="G2" s="222" t="s">
        <v>234</v>
      </c>
      <c r="H2" s="222" t="s">
        <v>287</v>
      </c>
      <c r="I2" s="222" t="s">
        <v>405</v>
      </c>
      <c r="J2" s="223" t="s">
        <v>288</v>
      </c>
      <c r="K2" s="224" t="s">
        <v>32</v>
      </c>
    </row>
    <row r="3" spans="1:11" ht="21" customHeight="1" thickTop="1" x14ac:dyDescent="0.15">
      <c r="A3" s="66" t="s">
        <v>25</v>
      </c>
      <c r="B3" s="67">
        <v>232</v>
      </c>
      <c r="C3" s="70">
        <v>18265</v>
      </c>
      <c r="D3" s="70">
        <v>152</v>
      </c>
      <c r="E3" s="70">
        <v>0</v>
      </c>
      <c r="F3" s="70">
        <v>3373</v>
      </c>
      <c r="G3" s="70">
        <v>8020</v>
      </c>
      <c r="H3" s="70">
        <v>18</v>
      </c>
      <c r="I3" s="70">
        <v>2969</v>
      </c>
      <c r="J3" s="225">
        <v>1111</v>
      </c>
      <c r="K3" s="97">
        <f>SUM(B3:J3)</f>
        <v>34140</v>
      </c>
    </row>
    <row r="4" spans="1:11" ht="21" customHeight="1" x14ac:dyDescent="0.15">
      <c r="A4" s="152" t="s">
        <v>26</v>
      </c>
      <c r="B4" s="79">
        <v>37</v>
      </c>
      <c r="C4" s="76">
        <v>122807</v>
      </c>
      <c r="D4" s="76">
        <v>6803</v>
      </c>
      <c r="E4" s="76">
        <v>0</v>
      </c>
      <c r="F4" s="76">
        <v>75643</v>
      </c>
      <c r="G4" s="76">
        <v>3100</v>
      </c>
      <c r="H4" s="76">
        <v>13</v>
      </c>
      <c r="I4" s="76">
        <v>1696</v>
      </c>
      <c r="J4" s="226">
        <v>0</v>
      </c>
      <c r="K4" s="31">
        <f t="shared" ref="K4:K13" si="0">SUM(B4:J4)</f>
        <v>210099</v>
      </c>
    </row>
    <row r="5" spans="1:11" ht="21" customHeight="1" x14ac:dyDescent="0.15">
      <c r="A5" s="152" t="s">
        <v>28</v>
      </c>
      <c r="B5" s="79">
        <v>1</v>
      </c>
      <c r="C5" s="76">
        <v>4264</v>
      </c>
      <c r="D5" s="76">
        <v>63</v>
      </c>
      <c r="E5" s="76">
        <v>0</v>
      </c>
      <c r="F5" s="76">
        <v>2956</v>
      </c>
      <c r="G5" s="76">
        <v>188</v>
      </c>
      <c r="H5" s="76">
        <v>1</v>
      </c>
      <c r="I5" s="76">
        <v>175</v>
      </c>
      <c r="J5" s="226">
        <v>0</v>
      </c>
      <c r="K5" s="31">
        <f t="shared" si="0"/>
        <v>7648</v>
      </c>
    </row>
    <row r="6" spans="1:11" ht="21" customHeight="1" x14ac:dyDescent="0.15">
      <c r="A6" s="152" t="s">
        <v>29</v>
      </c>
      <c r="B6" s="79">
        <v>0</v>
      </c>
      <c r="C6" s="76">
        <v>0</v>
      </c>
      <c r="D6" s="76">
        <v>0</v>
      </c>
      <c r="E6" s="76">
        <v>0</v>
      </c>
      <c r="F6" s="76">
        <v>0</v>
      </c>
      <c r="G6" s="76">
        <v>133</v>
      </c>
      <c r="H6" s="76">
        <v>0</v>
      </c>
      <c r="I6" s="76">
        <v>149</v>
      </c>
      <c r="J6" s="226">
        <v>0</v>
      </c>
      <c r="K6" s="31">
        <f t="shared" si="0"/>
        <v>282</v>
      </c>
    </row>
    <row r="7" spans="1:11" ht="21" customHeight="1" x14ac:dyDescent="0.15">
      <c r="A7" s="111" t="s">
        <v>109</v>
      </c>
      <c r="B7" s="106">
        <v>13</v>
      </c>
      <c r="C7" s="88">
        <v>866</v>
      </c>
      <c r="D7" s="76">
        <v>71</v>
      </c>
      <c r="E7" s="88">
        <v>0</v>
      </c>
      <c r="F7" s="88">
        <v>185</v>
      </c>
      <c r="G7" s="88">
        <v>3</v>
      </c>
      <c r="H7" s="88">
        <v>0</v>
      </c>
      <c r="I7" s="88">
        <v>29</v>
      </c>
      <c r="J7" s="227">
        <v>0</v>
      </c>
      <c r="K7" s="31">
        <f>SUM(B7:J7)</f>
        <v>1167</v>
      </c>
    </row>
    <row r="8" spans="1:11" ht="21" customHeight="1" x14ac:dyDescent="0.15">
      <c r="A8" s="152" t="s">
        <v>101</v>
      </c>
      <c r="B8" s="79">
        <v>1</v>
      </c>
      <c r="C8" s="76">
        <v>1861</v>
      </c>
      <c r="D8" s="76">
        <v>370</v>
      </c>
      <c r="E8" s="76">
        <v>0</v>
      </c>
      <c r="F8" s="76">
        <v>779</v>
      </c>
      <c r="G8" s="76">
        <v>140</v>
      </c>
      <c r="H8" s="76">
        <v>0</v>
      </c>
      <c r="I8" s="76">
        <v>42</v>
      </c>
      <c r="J8" s="226">
        <v>0</v>
      </c>
      <c r="K8" s="31">
        <f t="shared" si="0"/>
        <v>3193</v>
      </c>
    </row>
    <row r="9" spans="1:11" ht="21" customHeight="1" x14ac:dyDescent="0.15">
      <c r="A9" s="111" t="s">
        <v>110</v>
      </c>
      <c r="B9" s="106">
        <v>1</v>
      </c>
      <c r="C9" s="88">
        <v>3359</v>
      </c>
      <c r="D9" s="88">
        <v>97</v>
      </c>
      <c r="E9" s="88">
        <v>0</v>
      </c>
      <c r="F9" s="88">
        <v>851</v>
      </c>
      <c r="G9" s="88">
        <v>277</v>
      </c>
      <c r="H9" s="88">
        <v>0</v>
      </c>
      <c r="I9" s="88">
        <v>94</v>
      </c>
      <c r="J9" s="227">
        <v>0</v>
      </c>
      <c r="K9" s="31">
        <f>SUM(B9:J9)</f>
        <v>4679</v>
      </c>
    </row>
    <row r="10" spans="1:11" ht="21" customHeight="1" x14ac:dyDescent="0.15">
      <c r="A10" s="152" t="s">
        <v>102</v>
      </c>
      <c r="B10" s="79">
        <v>4</v>
      </c>
      <c r="C10" s="76">
        <v>3109</v>
      </c>
      <c r="D10" s="76">
        <v>384</v>
      </c>
      <c r="E10" s="76">
        <v>0</v>
      </c>
      <c r="F10" s="76">
        <v>3153</v>
      </c>
      <c r="G10" s="76">
        <v>172</v>
      </c>
      <c r="H10" s="76">
        <v>0</v>
      </c>
      <c r="I10" s="76">
        <v>112</v>
      </c>
      <c r="J10" s="226">
        <v>0</v>
      </c>
      <c r="K10" s="31">
        <f t="shared" si="0"/>
        <v>6934</v>
      </c>
    </row>
    <row r="11" spans="1:11" ht="21" customHeight="1" x14ac:dyDescent="0.15">
      <c r="A11" s="152" t="s">
        <v>289</v>
      </c>
      <c r="B11" s="79">
        <v>0</v>
      </c>
      <c r="C11" s="76">
        <v>120</v>
      </c>
      <c r="D11" s="76">
        <v>10</v>
      </c>
      <c r="E11" s="76">
        <v>0</v>
      </c>
      <c r="F11" s="76">
        <v>26</v>
      </c>
      <c r="G11" s="76">
        <v>2</v>
      </c>
      <c r="H11" s="76">
        <v>0</v>
      </c>
      <c r="I11" s="76">
        <f>2+5</f>
        <v>7</v>
      </c>
      <c r="J11" s="226">
        <v>0</v>
      </c>
      <c r="K11" s="31">
        <f>SUM(B11:J11)</f>
        <v>165</v>
      </c>
    </row>
    <row r="12" spans="1:11" ht="21" customHeight="1" x14ac:dyDescent="0.15">
      <c r="A12" s="152" t="s">
        <v>183</v>
      </c>
      <c r="B12" s="79">
        <v>3</v>
      </c>
      <c r="C12" s="76">
        <v>8885</v>
      </c>
      <c r="D12" s="76">
        <v>1263</v>
      </c>
      <c r="E12" s="76">
        <v>0</v>
      </c>
      <c r="F12" s="76">
        <v>4815</v>
      </c>
      <c r="G12" s="76">
        <v>2153</v>
      </c>
      <c r="H12" s="76">
        <v>2</v>
      </c>
      <c r="I12" s="76">
        <v>465</v>
      </c>
      <c r="J12" s="226">
        <f>0</f>
        <v>0</v>
      </c>
      <c r="K12" s="31">
        <f>SUM(B12:J12)</f>
        <v>17586</v>
      </c>
    </row>
    <row r="13" spans="1:11" ht="21" customHeight="1" thickBot="1" x14ac:dyDescent="0.2">
      <c r="A13" s="153" t="s">
        <v>290</v>
      </c>
      <c r="B13" s="114">
        <f>0</f>
        <v>0</v>
      </c>
      <c r="C13" s="228">
        <v>0</v>
      </c>
      <c r="D13" s="228">
        <v>0</v>
      </c>
      <c r="E13" s="228">
        <v>0</v>
      </c>
      <c r="F13" s="228">
        <v>1</v>
      </c>
      <c r="G13" s="228">
        <v>12</v>
      </c>
      <c r="H13" s="228">
        <v>0</v>
      </c>
      <c r="I13" s="228">
        <v>5</v>
      </c>
      <c r="J13" s="229">
        <v>0</v>
      </c>
      <c r="K13" s="117">
        <f t="shared" si="0"/>
        <v>18</v>
      </c>
    </row>
    <row r="14" spans="1:11" ht="21" customHeight="1" thickTop="1" x14ac:dyDescent="0.15">
      <c r="A14" s="230" t="s">
        <v>32</v>
      </c>
      <c r="B14" s="98">
        <f t="shared" ref="B14:K14" si="1">SUM(B3:B13)</f>
        <v>292</v>
      </c>
      <c r="C14" s="70">
        <f t="shared" si="1"/>
        <v>163536</v>
      </c>
      <c r="D14" s="70">
        <f t="shared" si="1"/>
        <v>9213</v>
      </c>
      <c r="E14" s="70">
        <f t="shared" si="1"/>
        <v>0</v>
      </c>
      <c r="F14" s="70">
        <f t="shared" si="1"/>
        <v>91782</v>
      </c>
      <c r="G14" s="70">
        <f t="shared" si="1"/>
        <v>14200</v>
      </c>
      <c r="H14" s="70">
        <f t="shared" si="1"/>
        <v>34</v>
      </c>
      <c r="I14" s="70">
        <f t="shared" si="1"/>
        <v>5743</v>
      </c>
      <c r="J14" s="225">
        <f t="shared" si="1"/>
        <v>1111</v>
      </c>
      <c r="K14" s="97">
        <f t="shared" si="1"/>
        <v>285911</v>
      </c>
    </row>
    <row r="15" spans="1:11" x14ac:dyDescent="0.15">
      <c r="A15" s="556" t="s">
        <v>406</v>
      </c>
      <c r="B15" s="556"/>
      <c r="C15" s="556"/>
      <c r="D15" s="556"/>
      <c r="E15" s="556"/>
      <c r="F15" s="556"/>
      <c r="G15" s="556"/>
      <c r="H15" s="556"/>
      <c r="I15" s="556"/>
      <c r="J15" s="556"/>
      <c r="K15" s="556"/>
    </row>
    <row r="16" spans="1:11" ht="8.25" customHeight="1" x14ac:dyDescent="0.15"/>
    <row r="17" spans="1:12" s="232" customFormat="1" x14ac:dyDescent="0.15">
      <c r="A17" s="231" t="s">
        <v>235</v>
      </c>
      <c r="B17" s="231"/>
      <c r="C17" s="231"/>
      <c r="D17" s="231"/>
      <c r="E17" s="231"/>
      <c r="F17" s="231"/>
      <c r="G17" s="231"/>
      <c r="H17" s="231"/>
      <c r="I17" s="231"/>
      <c r="J17" s="231"/>
    </row>
    <row r="18" spans="1:12" s="5" customFormat="1" ht="23.1" customHeight="1" x14ac:dyDescent="0.15">
      <c r="A18" s="550"/>
      <c r="B18" s="552" t="s">
        <v>45</v>
      </c>
      <c r="C18" s="553"/>
      <c r="D18" s="554"/>
      <c r="E18" s="552" t="s">
        <v>38</v>
      </c>
      <c r="F18" s="553"/>
      <c r="G18" s="553"/>
      <c r="H18" s="552" t="s">
        <v>74</v>
      </c>
      <c r="I18" s="553"/>
      <c r="J18" s="555"/>
      <c r="K18" s="548" t="s">
        <v>407</v>
      </c>
      <c r="L18" s="544" t="s">
        <v>395</v>
      </c>
    </row>
    <row r="19" spans="1:12" s="5" customFormat="1" ht="23.1" customHeight="1" thickBot="1" x14ac:dyDescent="0.2">
      <c r="A19" s="551"/>
      <c r="B19" s="233" t="s">
        <v>35</v>
      </c>
      <c r="C19" s="234" t="s">
        <v>36</v>
      </c>
      <c r="D19" s="235" t="s">
        <v>32</v>
      </c>
      <c r="E19" s="236" t="s">
        <v>35</v>
      </c>
      <c r="F19" s="237" t="s">
        <v>36</v>
      </c>
      <c r="G19" s="238" t="s">
        <v>32</v>
      </c>
      <c r="H19" s="233" t="s">
        <v>35</v>
      </c>
      <c r="I19" s="234" t="s">
        <v>36</v>
      </c>
      <c r="J19" s="239" t="s">
        <v>32</v>
      </c>
      <c r="K19" s="549"/>
      <c r="L19" s="545"/>
    </row>
    <row r="20" spans="1:12" s="5" customFormat="1" ht="21" customHeight="1" thickTop="1" x14ac:dyDescent="0.15">
      <c r="A20" s="240" t="s">
        <v>25</v>
      </c>
      <c r="B20" s="241">
        <v>499</v>
      </c>
      <c r="C20" s="242">
        <v>49</v>
      </c>
      <c r="D20" s="243">
        <f>B20+C20</f>
        <v>548</v>
      </c>
      <c r="E20" s="241">
        <v>1189</v>
      </c>
      <c r="F20" s="242">
        <v>176</v>
      </c>
      <c r="G20" s="243">
        <f>E20+F20</f>
        <v>1365</v>
      </c>
      <c r="H20" s="241">
        <v>53</v>
      </c>
      <c r="I20" s="242">
        <v>11</v>
      </c>
      <c r="J20" s="243">
        <f>H20+I20</f>
        <v>64</v>
      </c>
      <c r="K20" s="244">
        <v>2504</v>
      </c>
      <c r="L20" s="245">
        <v>299</v>
      </c>
    </row>
    <row r="21" spans="1:12" s="5" customFormat="1" ht="21" customHeight="1" x14ac:dyDescent="0.15">
      <c r="A21" s="246" t="s">
        <v>46</v>
      </c>
      <c r="B21" s="247">
        <v>699</v>
      </c>
      <c r="C21" s="242">
        <v>38</v>
      </c>
      <c r="D21" s="248">
        <f>B21+C21</f>
        <v>737</v>
      </c>
      <c r="E21" s="247">
        <v>1789</v>
      </c>
      <c r="F21" s="242">
        <v>145</v>
      </c>
      <c r="G21" s="248">
        <f>E21+F21</f>
        <v>1934</v>
      </c>
      <c r="H21" s="247">
        <v>85</v>
      </c>
      <c r="I21" s="242">
        <v>9</v>
      </c>
      <c r="J21" s="248">
        <f>H21+I21</f>
        <v>94</v>
      </c>
      <c r="K21" s="244">
        <v>2566</v>
      </c>
      <c r="L21" s="245">
        <v>395</v>
      </c>
    </row>
    <row r="22" spans="1:12" s="5" customFormat="1" ht="21" customHeight="1" x14ac:dyDescent="0.15">
      <c r="A22" s="246" t="s">
        <v>47</v>
      </c>
      <c r="B22" s="247">
        <v>936</v>
      </c>
      <c r="C22" s="242">
        <v>362</v>
      </c>
      <c r="D22" s="248">
        <f t="shared" ref="D22:D37" si="2">B22+C22</f>
        <v>1298</v>
      </c>
      <c r="E22" s="247">
        <v>2408</v>
      </c>
      <c r="F22" s="242">
        <v>1288</v>
      </c>
      <c r="G22" s="248">
        <f t="shared" ref="G22:G37" si="3">E22+F22</f>
        <v>3696</v>
      </c>
      <c r="H22" s="247">
        <v>125</v>
      </c>
      <c r="I22" s="242">
        <v>57</v>
      </c>
      <c r="J22" s="248">
        <f t="shared" ref="J22:J48" si="4">H22+I22</f>
        <v>182</v>
      </c>
      <c r="K22" s="244">
        <v>4249</v>
      </c>
      <c r="L22" s="245">
        <v>564</v>
      </c>
    </row>
    <row r="23" spans="1:12" s="5" customFormat="1" ht="21" customHeight="1" x14ac:dyDescent="0.15">
      <c r="A23" s="246" t="s">
        <v>48</v>
      </c>
      <c r="B23" s="247">
        <v>898</v>
      </c>
      <c r="C23" s="242">
        <v>222</v>
      </c>
      <c r="D23" s="248">
        <f t="shared" si="2"/>
        <v>1120</v>
      </c>
      <c r="E23" s="247">
        <v>2265</v>
      </c>
      <c r="F23" s="242">
        <v>698</v>
      </c>
      <c r="G23" s="248">
        <f t="shared" si="3"/>
        <v>2963</v>
      </c>
      <c r="H23" s="247">
        <v>172</v>
      </c>
      <c r="I23" s="242">
        <v>59</v>
      </c>
      <c r="J23" s="248">
        <f t="shared" si="4"/>
        <v>231</v>
      </c>
      <c r="K23" s="244">
        <v>8467</v>
      </c>
      <c r="L23" s="245">
        <v>173</v>
      </c>
    </row>
    <row r="24" spans="1:12" s="5" customFormat="1" ht="21" customHeight="1" x14ac:dyDescent="0.15">
      <c r="A24" s="246" t="s">
        <v>49</v>
      </c>
      <c r="B24" s="247">
        <v>666</v>
      </c>
      <c r="C24" s="242">
        <v>173</v>
      </c>
      <c r="D24" s="248">
        <f t="shared" si="2"/>
        <v>839</v>
      </c>
      <c r="E24" s="247">
        <v>1656</v>
      </c>
      <c r="F24" s="242">
        <v>521</v>
      </c>
      <c r="G24" s="248">
        <f t="shared" si="3"/>
        <v>2177</v>
      </c>
      <c r="H24" s="247">
        <v>86</v>
      </c>
      <c r="I24" s="242">
        <v>13</v>
      </c>
      <c r="J24" s="248">
        <f t="shared" si="4"/>
        <v>99</v>
      </c>
      <c r="K24" s="244">
        <v>2734</v>
      </c>
      <c r="L24" s="245">
        <v>283</v>
      </c>
    </row>
    <row r="25" spans="1:12" s="5" customFormat="1" ht="21" customHeight="1" x14ac:dyDescent="0.15">
      <c r="A25" s="246" t="s">
        <v>50</v>
      </c>
      <c r="B25" s="247">
        <v>1396</v>
      </c>
      <c r="C25" s="242">
        <v>549</v>
      </c>
      <c r="D25" s="248">
        <f t="shared" si="2"/>
        <v>1945</v>
      </c>
      <c r="E25" s="247">
        <v>4949</v>
      </c>
      <c r="F25" s="242">
        <v>2517</v>
      </c>
      <c r="G25" s="248">
        <f t="shared" si="3"/>
        <v>7466</v>
      </c>
      <c r="H25" s="247">
        <v>180</v>
      </c>
      <c r="I25" s="242">
        <v>115</v>
      </c>
      <c r="J25" s="248">
        <f t="shared" si="4"/>
        <v>295</v>
      </c>
      <c r="K25" s="244">
        <v>6462</v>
      </c>
      <c r="L25" s="245">
        <v>488</v>
      </c>
    </row>
    <row r="26" spans="1:12" s="5" customFormat="1" ht="21" customHeight="1" x14ac:dyDescent="0.15">
      <c r="A26" s="246" t="s">
        <v>51</v>
      </c>
      <c r="B26" s="247">
        <v>861</v>
      </c>
      <c r="C26" s="242">
        <v>363</v>
      </c>
      <c r="D26" s="248">
        <f t="shared" si="2"/>
        <v>1224</v>
      </c>
      <c r="E26" s="247">
        <v>2639</v>
      </c>
      <c r="F26" s="242">
        <v>1206</v>
      </c>
      <c r="G26" s="248">
        <f t="shared" si="3"/>
        <v>3845</v>
      </c>
      <c r="H26" s="247">
        <v>159</v>
      </c>
      <c r="I26" s="242">
        <v>66</v>
      </c>
      <c r="J26" s="248">
        <f t="shared" si="4"/>
        <v>225</v>
      </c>
      <c r="K26" s="244">
        <v>5260</v>
      </c>
      <c r="L26" s="245">
        <v>610</v>
      </c>
    </row>
    <row r="27" spans="1:12" s="5" customFormat="1" ht="21" customHeight="1" x14ac:dyDescent="0.15">
      <c r="A27" s="246" t="s">
        <v>52</v>
      </c>
      <c r="B27" s="247">
        <v>1169</v>
      </c>
      <c r="C27" s="242">
        <v>505</v>
      </c>
      <c r="D27" s="248">
        <f t="shared" si="2"/>
        <v>1674</v>
      </c>
      <c r="E27" s="247">
        <v>3385</v>
      </c>
      <c r="F27" s="242">
        <v>1544</v>
      </c>
      <c r="G27" s="248">
        <f t="shared" si="3"/>
        <v>4929</v>
      </c>
      <c r="H27" s="247">
        <v>170</v>
      </c>
      <c r="I27" s="242">
        <v>89</v>
      </c>
      <c r="J27" s="248">
        <f t="shared" si="4"/>
        <v>259</v>
      </c>
      <c r="K27" s="244">
        <v>5622</v>
      </c>
      <c r="L27" s="245">
        <v>691</v>
      </c>
    </row>
    <row r="28" spans="1:12" s="5" customFormat="1" ht="21" customHeight="1" x14ac:dyDescent="0.15">
      <c r="A28" s="246" t="s">
        <v>409</v>
      </c>
      <c r="B28" s="247">
        <v>0</v>
      </c>
      <c r="C28" s="242">
        <v>0</v>
      </c>
      <c r="D28" s="248">
        <f t="shared" si="2"/>
        <v>0</v>
      </c>
      <c r="E28" s="247">
        <v>0</v>
      </c>
      <c r="F28" s="242">
        <v>0</v>
      </c>
      <c r="G28" s="248">
        <f t="shared" si="3"/>
        <v>0</v>
      </c>
      <c r="H28" s="247">
        <v>0</v>
      </c>
      <c r="I28" s="242">
        <v>0</v>
      </c>
      <c r="J28" s="248">
        <f t="shared" si="4"/>
        <v>0</v>
      </c>
      <c r="K28" s="244">
        <v>0</v>
      </c>
      <c r="L28" s="245">
        <v>0</v>
      </c>
    </row>
    <row r="29" spans="1:12" s="5" customFormat="1" ht="21" customHeight="1" x14ac:dyDescent="0.15">
      <c r="A29" s="246" t="s">
        <v>53</v>
      </c>
      <c r="B29" s="247">
        <v>1266</v>
      </c>
      <c r="C29" s="242">
        <v>278</v>
      </c>
      <c r="D29" s="248">
        <f t="shared" si="2"/>
        <v>1544</v>
      </c>
      <c r="E29" s="247">
        <v>3449</v>
      </c>
      <c r="F29" s="242">
        <v>1058</v>
      </c>
      <c r="G29" s="248">
        <f t="shared" si="3"/>
        <v>4507</v>
      </c>
      <c r="H29" s="247">
        <v>177</v>
      </c>
      <c r="I29" s="242">
        <v>46</v>
      </c>
      <c r="J29" s="248">
        <f t="shared" si="4"/>
        <v>223</v>
      </c>
      <c r="K29" s="244">
        <v>6179</v>
      </c>
      <c r="L29" s="245">
        <v>580</v>
      </c>
    </row>
    <row r="30" spans="1:12" s="5" customFormat="1" ht="21" customHeight="1" x14ac:dyDescent="0.15">
      <c r="A30" s="246" t="s">
        <v>54</v>
      </c>
      <c r="B30" s="247">
        <v>1447</v>
      </c>
      <c r="C30" s="242">
        <v>433</v>
      </c>
      <c r="D30" s="248">
        <f t="shared" si="2"/>
        <v>1880</v>
      </c>
      <c r="E30" s="247">
        <v>4839</v>
      </c>
      <c r="F30" s="242">
        <v>1712</v>
      </c>
      <c r="G30" s="248">
        <f t="shared" si="3"/>
        <v>6551</v>
      </c>
      <c r="H30" s="247">
        <v>224</v>
      </c>
      <c r="I30" s="242">
        <v>71</v>
      </c>
      <c r="J30" s="248">
        <f t="shared" si="4"/>
        <v>295</v>
      </c>
      <c r="K30" s="244">
        <v>7632</v>
      </c>
      <c r="L30" s="245">
        <v>1011</v>
      </c>
    </row>
    <row r="31" spans="1:12" s="5" customFormat="1" ht="21" customHeight="1" x14ac:dyDescent="0.15">
      <c r="A31" s="246" t="s">
        <v>55</v>
      </c>
      <c r="B31" s="247">
        <v>671</v>
      </c>
      <c r="C31" s="242">
        <v>158</v>
      </c>
      <c r="D31" s="248">
        <f t="shared" si="2"/>
        <v>829</v>
      </c>
      <c r="E31" s="247">
        <v>1869</v>
      </c>
      <c r="F31" s="242">
        <v>579</v>
      </c>
      <c r="G31" s="248">
        <f t="shared" si="3"/>
        <v>2448</v>
      </c>
      <c r="H31" s="247">
        <v>120</v>
      </c>
      <c r="I31" s="242">
        <v>33</v>
      </c>
      <c r="J31" s="248">
        <f t="shared" si="4"/>
        <v>153</v>
      </c>
      <c r="K31" s="244">
        <v>4996</v>
      </c>
      <c r="L31" s="245">
        <v>233</v>
      </c>
    </row>
    <row r="32" spans="1:12" s="5" customFormat="1" ht="21" customHeight="1" x14ac:dyDescent="0.15">
      <c r="A32" s="246" t="s">
        <v>56</v>
      </c>
      <c r="B32" s="247">
        <v>670</v>
      </c>
      <c r="C32" s="242">
        <v>352</v>
      </c>
      <c r="D32" s="248">
        <f t="shared" si="2"/>
        <v>1022</v>
      </c>
      <c r="E32" s="247">
        <v>1944</v>
      </c>
      <c r="F32" s="242">
        <v>1434</v>
      </c>
      <c r="G32" s="248">
        <f t="shared" si="3"/>
        <v>3378</v>
      </c>
      <c r="H32" s="247">
        <v>85</v>
      </c>
      <c r="I32" s="242">
        <v>29</v>
      </c>
      <c r="J32" s="248">
        <f t="shared" si="4"/>
        <v>114</v>
      </c>
      <c r="K32" s="244">
        <v>5608</v>
      </c>
      <c r="L32" s="245">
        <v>475</v>
      </c>
    </row>
    <row r="33" spans="1:12" s="5" customFormat="1" ht="21" customHeight="1" x14ac:dyDescent="0.15">
      <c r="A33" s="246" t="s">
        <v>57</v>
      </c>
      <c r="B33" s="247">
        <v>745</v>
      </c>
      <c r="C33" s="242">
        <v>311</v>
      </c>
      <c r="D33" s="248">
        <f t="shared" si="2"/>
        <v>1056</v>
      </c>
      <c r="E33" s="247">
        <v>1822</v>
      </c>
      <c r="F33" s="242">
        <v>856</v>
      </c>
      <c r="G33" s="248">
        <f t="shared" si="3"/>
        <v>2678</v>
      </c>
      <c r="H33" s="247">
        <v>46</v>
      </c>
      <c r="I33" s="242">
        <v>13</v>
      </c>
      <c r="J33" s="248">
        <f t="shared" si="4"/>
        <v>59</v>
      </c>
      <c r="K33" s="244">
        <v>2867</v>
      </c>
      <c r="L33" s="245">
        <v>176</v>
      </c>
    </row>
    <row r="34" spans="1:12" s="5" customFormat="1" ht="21" customHeight="1" x14ac:dyDescent="0.15">
      <c r="A34" s="246" t="s">
        <v>105</v>
      </c>
      <c r="B34" s="247">
        <v>409</v>
      </c>
      <c r="C34" s="242">
        <v>196</v>
      </c>
      <c r="D34" s="248">
        <f t="shared" si="2"/>
        <v>605</v>
      </c>
      <c r="E34" s="247">
        <v>1194</v>
      </c>
      <c r="F34" s="242">
        <v>551</v>
      </c>
      <c r="G34" s="248">
        <f t="shared" si="3"/>
        <v>1745</v>
      </c>
      <c r="H34" s="247">
        <v>125</v>
      </c>
      <c r="I34" s="242">
        <v>48</v>
      </c>
      <c r="J34" s="248">
        <f t="shared" si="4"/>
        <v>173</v>
      </c>
      <c r="K34" s="244">
        <v>4819</v>
      </c>
      <c r="L34" s="245">
        <v>461</v>
      </c>
    </row>
    <row r="35" spans="1:12" s="5" customFormat="1" ht="21" customHeight="1" x14ac:dyDescent="0.15">
      <c r="A35" s="246" t="s">
        <v>58</v>
      </c>
      <c r="B35" s="247">
        <v>1249</v>
      </c>
      <c r="C35" s="242">
        <v>225</v>
      </c>
      <c r="D35" s="248">
        <f t="shared" si="2"/>
        <v>1474</v>
      </c>
      <c r="E35" s="247">
        <v>3585</v>
      </c>
      <c r="F35" s="242">
        <v>702</v>
      </c>
      <c r="G35" s="248">
        <f t="shared" si="3"/>
        <v>4287</v>
      </c>
      <c r="H35" s="247">
        <v>159</v>
      </c>
      <c r="I35" s="242">
        <v>22</v>
      </c>
      <c r="J35" s="248">
        <f t="shared" si="4"/>
        <v>181</v>
      </c>
      <c r="K35" s="244">
        <v>4672</v>
      </c>
      <c r="L35" s="245">
        <v>1569</v>
      </c>
    </row>
    <row r="36" spans="1:12" s="5" customFormat="1" ht="21" customHeight="1" x14ac:dyDescent="0.15">
      <c r="A36" s="246" t="s">
        <v>59</v>
      </c>
      <c r="B36" s="247">
        <v>335</v>
      </c>
      <c r="C36" s="242">
        <v>388</v>
      </c>
      <c r="D36" s="248">
        <f t="shared" si="2"/>
        <v>723</v>
      </c>
      <c r="E36" s="247">
        <v>945</v>
      </c>
      <c r="F36" s="242">
        <v>1235</v>
      </c>
      <c r="G36" s="248">
        <f t="shared" si="3"/>
        <v>2180</v>
      </c>
      <c r="H36" s="247">
        <v>118</v>
      </c>
      <c r="I36" s="242">
        <v>159</v>
      </c>
      <c r="J36" s="248">
        <f t="shared" si="4"/>
        <v>277</v>
      </c>
      <c r="K36" s="244">
        <v>8052</v>
      </c>
      <c r="L36" s="245">
        <v>111</v>
      </c>
    </row>
    <row r="37" spans="1:12" s="5" customFormat="1" ht="21" customHeight="1" x14ac:dyDescent="0.15">
      <c r="A37" s="246" t="s">
        <v>60</v>
      </c>
      <c r="B37" s="247">
        <v>917</v>
      </c>
      <c r="C37" s="242">
        <v>246</v>
      </c>
      <c r="D37" s="248">
        <f t="shared" si="2"/>
        <v>1163</v>
      </c>
      <c r="E37" s="247">
        <v>2785</v>
      </c>
      <c r="F37" s="242">
        <v>808</v>
      </c>
      <c r="G37" s="248">
        <f t="shared" si="3"/>
        <v>3593</v>
      </c>
      <c r="H37" s="247">
        <v>149</v>
      </c>
      <c r="I37" s="242">
        <v>63</v>
      </c>
      <c r="J37" s="248">
        <f t="shared" si="4"/>
        <v>212</v>
      </c>
      <c r="K37" s="244">
        <v>6445</v>
      </c>
      <c r="L37" s="245">
        <v>702</v>
      </c>
    </row>
    <row r="38" spans="1:12" s="5" customFormat="1" ht="21" customHeight="1" x14ac:dyDescent="0.15">
      <c r="A38" s="246" t="s">
        <v>61</v>
      </c>
      <c r="B38" s="247">
        <v>842</v>
      </c>
      <c r="C38" s="242">
        <v>314</v>
      </c>
      <c r="D38" s="248">
        <f>B38+C38</f>
        <v>1156</v>
      </c>
      <c r="E38" s="247">
        <v>1738</v>
      </c>
      <c r="F38" s="242">
        <v>858</v>
      </c>
      <c r="G38" s="248">
        <f>E38+F38</f>
        <v>2596</v>
      </c>
      <c r="H38" s="247">
        <v>70</v>
      </c>
      <c r="I38" s="242">
        <v>24</v>
      </c>
      <c r="J38" s="248">
        <f>H38+I38</f>
        <v>94</v>
      </c>
      <c r="K38" s="244">
        <v>5280</v>
      </c>
      <c r="L38" s="245">
        <v>202</v>
      </c>
    </row>
    <row r="39" spans="1:12" s="5" customFormat="1" ht="21" customHeight="1" x14ac:dyDescent="0.15">
      <c r="A39" s="246" t="s">
        <v>62</v>
      </c>
      <c r="B39" s="247">
        <v>328</v>
      </c>
      <c r="C39" s="242">
        <v>118</v>
      </c>
      <c r="D39" s="248">
        <f t="shared" ref="D39:D45" si="5">B39+C39</f>
        <v>446</v>
      </c>
      <c r="E39" s="247">
        <v>1019</v>
      </c>
      <c r="F39" s="242">
        <v>474</v>
      </c>
      <c r="G39" s="248">
        <f t="shared" ref="G39:G45" si="6">E39+F39</f>
        <v>1493</v>
      </c>
      <c r="H39" s="247">
        <v>75</v>
      </c>
      <c r="I39" s="242">
        <v>45</v>
      </c>
      <c r="J39" s="248">
        <f t="shared" si="4"/>
        <v>120</v>
      </c>
      <c r="K39" s="244">
        <v>3450</v>
      </c>
      <c r="L39" s="245">
        <v>24</v>
      </c>
    </row>
    <row r="40" spans="1:12" s="5" customFormat="1" ht="21" customHeight="1" x14ac:dyDescent="0.15">
      <c r="A40" s="246" t="s">
        <v>63</v>
      </c>
      <c r="B40" s="247">
        <v>1199</v>
      </c>
      <c r="C40" s="242">
        <v>293</v>
      </c>
      <c r="D40" s="248">
        <f t="shared" si="5"/>
        <v>1492</v>
      </c>
      <c r="E40" s="247">
        <v>3751</v>
      </c>
      <c r="F40" s="242">
        <v>1103</v>
      </c>
      <c r="G40" s="248">
        <f t="shared" si="6"/>
        <v>4854</v>
      </c>
      <c r="H40" s="247">
        <v>207</v>
      </c>
      <c r="I40" s="242">
        <v>74</v>
      </c>
      <c r="J40" s="248">
        <f t="shared" si="4"/>
        <v>281</v>
      </c>
      <c r="K40" s="244">
        <v>7925</v>
      </c>
      <c r="L40" s="245">
        <v>406</v>
      </c>
    </row>
    <row r="41" spans="1:12" s="5" customFormat="1" ht="21" customHeight="1" x14ac:dyDescent="0.15">
      <c r="A41" s="246" t="s">
        <v>64</v>
      </c>
      <c r="B41" s="247">
        <v>1251</v>
      </c>
      <c r="C41" s="242">
        <v>271</v>
      </c>
      <c r="D41" s="248">
        <f t="shared" si="5"/>
        <v>1522</v>
      </c>
      <c r="E41" s="247">
        <v>3929</v>
      </c>
      <c r="F41" s="242">
        <v>1004</v>
      </c>
      <c r="G41" s="248">
        <f t="shared" si="6"/>
        <v>4933</v>
      </c>
      <c r="H41" s="247">
        <v>206</v>
      </c>
      <c r="I41" s="242">
        <v>68</v>
      </c>
      <c r="J41" s="248">
        <f t="shared" si="4"/>
        <v>274</v>
      </c>
      <c r="K41" s="244">
        <v>7062</v>
      </c>
      <c r="L41" s="245">
        <v>462</v>
      </c>
    </row>
    <row r="42" spans="1:12" s="5" customFormat="1" ht="21" customHeight="1" x14ac:dyDescent="0.15">
      <c r="A42" s="246" t="s">
        <v>65</v>
      </c>
      <c r="B42" s="247">
        <v>1313</v>
      </c>
      <c r="C42" s="242">
        <v>553</v>
      </c>
      <c r="D42" s="248">
        <f t="shared" si="5"/>
        <v>1866</v>
      </c>
      <c r="E42" s="247">
        <v>4187</v>
      </c>
      <c r="F42" s="242">
        <v>2156</v>
      </c>
      <c r="G42" s="248">
        <f t="shared" si="6"/>
        <v>6343</v>
      </c>
      <c r="H42" s="247">
        <v>111</v>
      </c>
      <c r="I42" s="242">
        <v>71</v>
      </c>
      <c r="J42" s="248">
        <f t="shared" si="4"/>
        <v>182</v>
      </c>
      <c r="K42" s="244">
        <v>4828</v>
      </c>
      <c r="L42" s="245">
        <v>274</v>
      </c>
    </row>
    <row r="43" spans="1:12" s="5" customFormat="1" ht="21" customHeight="1" x14ac:dyDescent="0.15">
      <c r="A43" s="246" t="s">
        <v>66</v>
      </c>
      <c r="B43" s="247">
        <v>2081</v>
      </c>
      <c r="C43" s="242">
        <v>443</v>
      </c>
      <c r="D43" s="248">
        <f t="shared" si="5"/>
        <v>2524</v>
      </c>
      <c r="E43" s="247">
        <v>6403</v>
      </c>
      <c r="F43" s="242">
        <v>1453</v>
      </c>
      <c r="G43" s="248">
        <f t="shared" si="6"/>
        <v>7856</v>
      </c>
      <c r="H43" s="247">
        <v>267</v>
      </c>
      <c r="I43" s="242">
        <v>101</v>
      </c>
      <c r="J43" s="248">
        <f t="shared" si="4"/>
        <v>368</v>
      </c>
      <c r="K43" s="244">
        <v>4854</v>
      </c>
      <c r="L43" s="245">
        <v>1297</v>
      </c>
    </row>
    <row r="44" spans="1:12" s="5" customFormat="1" ht="21" customHeight="1" x14ac:dyDescent="0.15">
      <c r="A44" s="246" t="s">
        <v>67</v>
      </c>
      <c r="B44" s="247">
        <v>664</v>
      </c>
      <c r="C44" s="242">
        <v>78</v>
      </c>
      <c r="D44" s="248">
        <f t="shared" si="5"/>
        <v>742</v>
      </c>
      <c r="E44" s="247">
        <v>2100</v>
      </c>
      <c r="F44" s="242">
        <v>302</v>
      </c>
      <c r="G44" s="248">
        <f t="shared" si="6"/>
        <v>2402</v>
      </c>
      <c r="H44" s="247">
        <v>103</v>
      </c>
      <c r="I44" s="242">
        <v>30</v>
      </c>
      <c r="J44" s="248">
        <f t="shared" si="4"/>
        <v>133</v>
      </c>
      <c r="K44" s="244">
        <v>6031</v>
      </c>
      <c r="L44" s="245">
        <f>291+1</f>
        <v>292</v>
      </c>
    </row>
    <row r="45" spans="1:12" s="5" customFormat="1" ht="21" customHeight="1" x14ac:dyDescent="0.15">
      <c r="A45" s="246" t="s">
        <v>68</v>
      </c>
      <c r="B45" s="247">
        <v>2360</v>
      </c>
      <c r="C45" s="242">
        <v>1147</v>
      </c>
      <c r="D45" s="248">
        <f t="shared" si="5"/>
        <v>3507</v>
      </c>
      <c r="E45" s="247">
        <v>7932</v>
      </c>
      <c r="F45" s="242">
        <v>4151</v>
      </c>
      <c r="G45" s="248">
        <f t="shared" si="6"/>
        <v>12083</v>
      </c>
      <c r="H45" s="247">
        <v>369</v>
      </c>
      <c r="I45" s="242">
        <v>253</v>
      </c>
      <c r="J45" s="248">
        <f t="shared" si="4"/>
        <v>622</v>
      </c>
      <c r="K45" s="244">
        <v>9197</v>
      </c>
      <c r="L45" s="245">
        <v>540</v>
      </c>
    </row>
    <row r="46" spans="1:12" ht="21" customHeight="1" x14ac:dyDescent="0.15">
      <c r="A46" s="249" t="s">
        <v>212</v>
      </c>
      <c r="B46" s="250">
        <v>483</v>
      </c>
      <c r="C46" s="242">
        <v>240</v>
      </c>
      <c r="D46" s="248">
        <f>B46+C46</f>
        <v>723</v>
      </c>
      <c r="E46" s="250">
        <v>1280</v>
      </c>
      <c r="F46" s="242">
        <v>676</v>
      </c>
      <c r="G46" s="248">
        <f>E46+F46</f>
        <v>1956</v>
      </c>
      <c r="H46" s="250">
        <v>78</v>
      </c>
      <c r="I46" s="242">
        <v>96</v>
      </c>
      <c r="J46" s="248">
        <f>H46+I46</f>
        <v>174</v>
      </c>
      <c r="K46" s="250">
        <v>3297</v>
      </c>
      <c r="L46" s="251">
        <v>160</v>
      </c>
    </row>
    <row r="47" spans="1:12" ht="21" customHeight="1" x14ac:dyDescent="0.15">
      <c r="A47" s="252" t="s">
        <v>213</v>
      </c>
      <c r="B47" s="250">
        <v>1787</v>
      </c>
      <c r="C47" s="242">
        <v>324</v>
      </c>
      <c r="D47" s="248">
        <f t="shared" ref="D47:D48" si="7">B47+C47</f>
        <v>2111</v>
      </c>
      <c r="E47" s="250">
        <v>4694</v>
      </c>
      <c r="F47" s="242">
        <v>950</v>
      </c>
      <c r="G47" s="248">
        <f t="shared" ref="G47:G48" si="8">E47+F47</f>
        <v>5644</v>
      </c>
      <c r="H47" s="250">
        <v>192</v>
      </c>
      <c r="I47" s="242">
        <v>64</v>
      </c>
      <c r="J47" s="248">
        <f t="shared" si="4"/>
        <v>256</v>
      </c>
      <c r="K47" s="250">
        <v>10795</v>
      </c>
      <c r="L47" s="251">
        <v>793</v>
      </c>
    </row>
    <row r="48" spans="1:12" ht="21" customHeight="1" x14ac:dyDescent="0.15">
      <c r="A48" s="252" t="s">
        <v>214</v>
      </c>
      <c r="B48" s="250">
        <v>339</v>
      </c>
      <c r="C48" s="242">
        <v>86</v>
      </c>
      <c r="D48" s="248">
        <f t="shared" si="7"/>
        <v>425</v>
      </c>
      <c r="E48" s="250">
        <v>950</v>
      </c>
      <c r="F48" s="242">
        <v>237</v>
      </c>
      <c r="G48" s="248">
        <f t="shared" si="8"/>
        <v>1187</v>
      </c>
      <c r="H48" s="250">
        <v>56</v>
      </c>
      <c r="I48" s="242">
        <v>13</v>
      </c>
      <c r="J48" s="248">
        <f t="shared" si="4"/>
        <v>69</v>
      </c>
      <c r="K48" s="250">
        <v>2067</v>
      </c>
      <c r="L48" s="251">
        <v>7</v>
      </c>
    </row>
    <row r="49" spans="1:12" ht="21" customHeight="1" thickBot="1" x14ac:dyDescent="0.2">
      <c r="A49" s="253" t="s">
        <v>411</v>
      </c>
      <c r="B49" s="254">
        <v>17</v>
      </c>
      <c r="C49" s="255">
        <v>1</v>
      </c>
      <c r="D49" s="491">
        <f>B49+C49</f>
        <v>18</v>
      </c>
      <c r="E49" s="254">
        <v>22</v>
      </c>
      <c r="F49" s="255">
        <v>5</v>
      </c>
      <c r="G49" s="491">
        <f>E49+F49</f>
        <v>27</v>
      </c>
      <c r="H49" s="254">
        <v>6</v>
      </c>
      <c r="I49" s="255">
        <v>1</v>
      </c>
      <c r="J49" s="491">
        <f>H49+I49</f>
        <v>7</v>
      </c>
      <c r="K49" s="256">
        <v>0</v>
      </c>
      <c r="L49" s="257">
        <v>10</v>
      </c>
    </row>
    <row r="50" spans="1:12" s="5" customFormat="1" ht="21" customHeight="1" thickTop="1" x14ac:dyDescent="0.15">
      <c r="A50" s="258" t="s">
        <v>32</v>
      </c>
      <c r="B50" s="259">
        <f>SUM(B20:B49)</f>
        <v>27497</v>
      </c>
      <c r="C50" s="260">
        <f>SUM(C20:C49)</f>
        <v>8716</v>
      </c>
      <c r="D50" s="243">
        <f>SUM(B50:C50)</f>
        <v>36213</v>
      </c>
      <c r="E50" s="261">
        <f>SUM(E20:E49)</f>
        <v>80717</v>
      </c>
      <c r="F50" s="262">
        <f>SUM(F20:F49)</f>
        <v>30399</v>
      </c>
      <c r="G50" s="243">
        <f>SUM(E50:F50)</f>
        <v>111116</v>
      </c>
      <c r="H50" s="263">
        <f>SUM(H20:H49)</f>
        <v>3973</v>
      </c>
      <c r="I50" s="262">
        <f>SUM(I20:I49)</f>
        <v>1743</v>
      </c>
      <c r="J50" s="243">
        <f>SUM(H50:I50)</f>
        <v>5716</v>
      </c>
      <c r="K50" s="264">
        <f>SUM(K20:K49)</f>
        <v>153920</v>
      </c>
      <c r="L50" s="265">
        <f>SUM(L20:L49)</f>
        <v>13288</v>
      </c>
    </row>
    <row r="51" spans="1:12" s="5" customFormat="1" ht="15" customHeight="1" x14ac:dyDescent="0.15">
      <c r="A51" s="266" t="s">
        <v>408</v>
      </c>
      <c r="B51" s="266"/>
      <c r="C51" s="266"/>
      <c r="D51" s="266"/>
      <c r="E51" s="266"/>
      <c r="F51" s="266"/>
      <c r="G51" s="266"/>
      <c r="H51" s="267"/>
      <c r="I51" s="267"/>
      <c r="J51" s="267"/>
      <c r="K51" s="268"/>
    </row>
    <row r="52" spans="1:12" s="5" customFormat="1" ht="15" customHeight="1" x14ac:dyDescent="0.15">
      <c r="A52" s="266" t="s">
        <v>410</v>
      </c>
      <c r="B52" s="266"/>
      <c r="C52" s="266"/>
      <c r="D52" s="266"/>
      <c r="E52" s="266"/>
      <c r="F52" s="266"/>
      <c r="G52" s="266"/>
      <c r="H52" s="267"/>
      <c r="I52" s="267"/>
      <c r="J52" s="267"/>
      <c r="K52" s="268"/>
    </row>
    <row r="53" spans="1:12" x14ac:dyDescent="0.15">
      <c r="A53" s="8" t="s">
        <v>412</v>
      </c>
    </row>
  </sheetData>
  <mergeCells count="9">
    <mergeCell ref="L18:L19"/>
    <mergeCell ref="A1:E1"/>
    <mergeCell ref="F1:G1"/>
    <mergeCell ref="K18:K19"/>
    <mergeCell ref="A18:A19"/>
    <mergeCell ref="B18:D18"/>
    <mergeCell ref="E18:G18"/>
    <mergeCell ref="H18:J18"/>
    <mergeCell ref="A15:K15"/>
  </mergeCells>
  <phoneticPr fontId="2"/>
  <pageMargins left="0.78740157480314965" right="0.78740157480314965" top="0.59055118110236227" bottom="0.59055118110236227" header="0.51181102362204722" footer="0.51181102362204722"/>
  <pageSetup paperSize="9" scale="74" orientation="portrait" r:id="rId1"/>
  <headerFooter scaleWithDoc="0" alignWithMargins="0">
    <oddFooter>&amp;C&amp;"ＭＳ Ｐ明朝,標準"&amp;A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40"/>
  <sheetViews>
    <sheetView showZeros="0" zoomScaleNormal="100" workbookViewId="0"/>
  </sheetViews>
  <sheetFormatPr defaultRowHeight="13.5" x14ac:dyDescent="0.15"/>
  <cols>
    <col min="1" max="10" width="8.625" style="8" customWidth="1"/>
    <col min="11" max="11" width="9.25" style="8" customWidth="1"/>
    <col min="12" max="16384" width="9" style="8"/>
  </cols>
  <sheetData>
    <row r="1" spans="1:11" x14ac:dyDescent="0.15">
      <c r="A1" s="8" t="s">
        <v>236</v>
      </c>
    </row>
    <row r="2" spans="1:11" ht="39.950000000000003" customHeight="1" x14ac:dyDescent="0.15">
      <c r="A2" s="558"/>
      <c r="B2" s="557" t="s">
        <v>34</v>
      </c>
      <c r="C2" s="539"/>
      <c r="D2" s="558"/>
      <c r="E2" s="557" t="s">
        <v>178</v>
      </c>
      <c r="F2" s="539"/>
      <c r="G2" s="539"/>
      <c r="H2" s="558"/>
      <c r="I2" s="562" t="s">
        <v>153</v>
      </c>
      <c r="J2" s="560" t="s">
        <v>199</v>
      </c>
    </row>
    <row r="3" spans="1:11" ht="39.950000000000003" customHeight="1" thickBot="1" x14ac:dyDescent="0.2">
      <c r="A3" s="559"/>
      <c r="B3" s="269" t="s">
        <v>35</v>
      </c>
      <c r="C3" s="270" t="s">
        <v>36</v>
      </c>
      <c r="D3" s="148" t="s">
        <v>32</v>
      </c>
      <c r="E3" s="269" t="s">
        <v>42</v>
      </c>
      <c r="F3" s="270" t="s">
        <v>43</v>
      </c>
      <c r="G3" s="270" t="s">
        <v>9</v>
      </c>
      <c r="H3" s="148" t="s">
        <v>32</v>
      </c>
      <c r="I3" s="563"/>
      <c r="J3" s="561"/>
    </row>
    <row r="4" spans="1:11" ht="20.100000000000001" customHeight="1" thickTop="1" x14ac:dyDescent="0.15">
      <c r="A4" s="271" t="s">
        <v>184</v>
      </c>
      <c r="B4" s="97">
        <v>691</v>
      </c>
      <c r="C4" s="124">
        <v>10</v>
      </c>
      <c r="D4" s="95">
        <f t="shared" ref="D4:D9" si="0">SUM(B4:C4)</f>
        <v>701</v>
      </c>
      <c r="E4" s="97">
        <v>821</v>
      </c>
      <c r="F4" s="124">
        <v>145</v>
      </c>
      <c r="G4" s="124">
        <v>0</v>
      </c>
      <c r="H4" s="95">
        <f t="shared" ref="H4:H9" si="1">SUM(E4:G4)</f>
        <v>966</v>
      </c>
      <c r="I4" s="272">
        <v>953</v>
      </c>
      <c r="J4" s="97">
        <v>10599</v>
      </c>
    </row>
    <row r="5" spans="1:11" ht="20.100000000000001" customHeight="1" x14ac:dyDescent="0.15">
      <c r="A5" s="273" t="s">
        <v>48</v>
      </c>
      <c r="B5" s="31">
        <v>486</v>
      </c>
      <c r="C5" s="37">
        <v>4</v>
      </c>
      <c r="D5" s="101">
        <f t="shared" si="0"/>
        <v>490</v>
      </c>
      <c r="E5" s="31">
        <v>1740</v>
      </c>
      <c r="F5" s="37">
        <v>142</v>
      </c>
      <c r="G5" s="37">
        <v>14</v>
      </c>
      <c r="H5" s="101">
        <f t="shared" si="1"/>
        <v>1896</v>
      </c>
      <c r="I5" s="274">
        <v>1595</v>
      </c>
      <c r="J5" s="31">
        <v>6743</v>
      </c>
    </row>
    <row r="6" spans="1:11" ht="20.100000000000001" customHeight="1" x14ac:dyDescent="0.15">
      <c r="A6" s="273" t="s">
        <v>185</v>
      </c>
      <c r="B6" s="31">
        <v>740</v>
      </c>
      <c r="C6" s="37">
        <v>0</v>
      </c>
      <c r="D6" s="101">
        <f t="shared" si="0"/>
        <v>740</v>
      </c>
      <c r="E6" s="31">
        <v>932</v>
      </c>
      <c r="F6" s="37">
        <v>126</v>
      </c>
      <c r="G6" s="37">
        <v>1</v>
      </c>
      <c r="H6" s="101">
        <f t="shared" si="1"/>
        <v>1059</v>
      </c>
      <c r="I6" s="274">
        <v>949</v>
      </c>
      <c r="J6" s="31">
        <v>7314</v>
      </c>
    </row>
    <row r="7" spans="1:11" ht="20.100000000000001" customHeight="1" x14ac:dyDescent="0.15">
      <c r="A7" s="273" t="s">
        <v>59</v>
      </c>
      <c r="B7" s="31">
        <v>162</v>
      </c>
      <c r="C7" s="37">
        <v>2</v>
      </c>
      <c r="D7" s="101">
        <f t="shared" si="0"/>
        <v>164</v>
      </c>
      <c r="E7" s="31">
        <v>286</v>
      </c>
      <c r="F7" s="37">
        <v>13</v>
      </c>
      <c r="G7" s="37">
        <v>3</v>
      </c>
      <c r="H7" s="101">
        <f t="shared" si="1"/>
        <v>302</v>
      </c>
      <c r="I7" s="274">
        <v>304</v>
      </c>
      <c r="J7" s="31">
        <v>6307</v>
      </c>
    </row>
    <row r="8" spans="1:11" ht="20.100000000000001" customHeight="1" thickBot="1" x14ac:dyDescent="0.2">
      <c r="A8" s="275" t="s">
        <v>27</v>
      </c>
      <c r="B8" s="109">
        <v>51</v>
      </c>
      <c r="C8" s="180">
        <v>0</v>
      </c>
      <c r="D8" s="107">
        <f t="shared" si="0"/>
        <v>51</v>
      </c>
      <c r="E8" s="109">
        <v>71</v>
      </c>
      <c r="F8" s="180">
        <v>2</v>
      </c>
      <c r="G8" s="180">
        <v>0</v>
      </c>
      <c r="H8" s="107">
        <f t="shared" si="1"/>
        <v>73</v>
      </c>
      <c r="I8" s="276">
        <v>53</v>
      </c>
      <c r="J8" s="109">
        <v>2986</v>
      </c>
    </row>
    <row r="9" spans="1:11" ht="19.5" customHeight="1" thickTop="1" x14ac:dyDescent="0.15">
      <c r="A9" s="277" t="s">
        <v>32</v>
      </c>
      <c r="B9" s="32">
        <f>SUM(B4:B8)</f>
        <v>2130</v>
      </c>
      <c r="C9" s="33">
        <f>SUM(C4:C8)</f>
        <v>16</v>
      </c>
      <c r="D9" s="278">
        <f t="shared" si="0"/>
        <v>2146</v>
      </c>
      <c r="E9" s="32">
        <f>SUM(E4:E8)</f>
        <v>3850</v>
      </c>
      <c r="F9" s="33">
        <f>SUM(F4:F8)</f>
        <v>428</v>
      </c>
      <c r="G9" s="33">
        <f>SUM(G4:G8)</f>
        <v>18</v>
      </c>
      <c r="H9" s="278">
        <f t="shared" si="1"/>
        <v>4296</v>
      </c>
      <c r="I9" s="272">
        <f>SUM(I4:I8)</f>
        <v>3854</v>
      </c>
      <c r="J9" s="32">
        <f>SUM(J4:J8)</f>
        <v>33949</v>
      </c>
    </row>
    <row r="10" spans="1:11" ht="25.5" customHeight="1" x14ac:dyDescent="0.15">
      <c r="A10" s="569"/>
      <c r="B10" s="570"/>
      <c r="C10" s="570"/>
      <c r="D10" s="570"/>
      <c r="E10" s="570"/>
      <c r="F10" s="570"/>
      <c r="G10" s="570"/>
      <c r="H10" s="570"/>
      <c r="I10" s="570"/>
      <c r="J10" s="570"/>
    </row>
    <row r="11" spans="1:11" ht="18.75" customHeight="1" x14ac:dyDescent="0.15">
      <c r="A11" s="8" t="s">
        <v>237</v>
      </c>
    </row>
    <row r="12" spans="1:11" ht="21" customHeight="1" x14ac:dyDescent="0.15">
      <c r="A12" s="515" t="s">
        <v>74</v>
      </c>
      <c r="B12" s="515"/>
      <c r="C12" s="571"/>
      <c r="D12" s="518" t="s">
        <v>44</v>
      </c>
      <c r="E12" s="518"/>
      <c r="F12" s="568"/>
      <c r="G12" s="518" t="s">
        <v>38</v>
      </c>
      <c r="H12" s="518"/>
      <c r="I12" s="518"/>
      <c r="J12" s="518"/>
      <c r="K12" s="195"/>
    </row>
    <row r="13" spans="1:11" s="9" customFormat="1" ht="21" customHeight="1" thickBot="1" x14ac:dyDescent="0.2">
      <c r="A13" s="93" t="s">
        <v>35</v>
      </c>
      <c r="B13" s="171" t="s">
        <v>36</v>
      </c>
      <c r="C13" s="143" t="s">
        <v>32</v>
      </c>
      <c r="D13" s="90" t="s">
        <v>35</v>
      </c>
      <c r="E13" s="171" t="s">
        <v>36</v>
      </c>
      <c r="F13" s="143" t="s">
        <v>32</v>
      </c>
      <c r="G13" s="90" t="s">
        <v>42</v>
      </c>
      <c r="H13" s="170" t="s">
        <v>43</v>
      </c>
      <c r="I13" s="92" t="s">
        <v>160</v>
      </c>
      <c r="J13" s="93" t="s">
        <v>32</v>
      </c>
      <c r="K13" s="279"/>
    </row>
    <row r="14" spans="1:11" ht="21" customHeight="1" thickTop="1" x14ac:dyDescent="0.15">
      <c r="A14" s="98">
        <v>7</v>
      </c>
      <c r="B14" s="125">
        <v>9</v>
      </c>
      <c r="C14" s="95">
        <f>SUM(A14:B14)</f>
        <v>16</v>
      </c>
      <c r="D14" s="67">
        <v>136</v>
      </c>
      <c r="E14" s="125">
        <v>206</v>
      </c>
      <c r="F14" s="95">
        <f>SUM(D14:E14)</f>
        <v>342</v>
      </c>
      <c r="G14" s="67">
        <v>1187</v>
      </c>
      <c r="H14" s="68">
        <v>1813</v>
      </c>
      <c r="I14" s="67">
        <v>80</v>
      </c>
      <c r="J14" s="98">
        <f>SUM(G14:I14)</f>
        <v>3080</v>
      </c>
      <c r="K14" s="195"/>
    </row>
    <row r="15" spans="1:11" ht="15" customHeight="1" x14ac:dyDescent="0.15">
      <c r="A15" s="572" t="s">
        <v>191</v>
      </c>
      <c r="B15" s="573"/>
      <c r="C15" s="573"/>
      <c r="D15" s="573"/>
      <c r="E15" s="573"/>
      <c r="F15" s="573"/>
      <c r="G15" s="573"/>
      <c r="H15" s="573"/>
      <c r="I15" s="573"/>
      <c r="J15" s="573"/>
    </row>
    <row r="16" spans="1:11" ht="25.5" customHeight="1" x14ac:dyDescent="0.15"/>
    <row r="17" spans="1:11" x14ac:dyDescent="0.15">
      <c r="A17" s="8" t="s">
        <v>247</v>
      </c>
    </row>
    <row r="18" spans="1:11" x14ac:dyDescent="0.15">
      <c r="B18" s="280">
        <f>D18+H18</f>
        <v>103</v>
      </c>
      <c r="C18" s="8" t="s">
        <v>123</v>
      </c>
      <c r="D18" s="281">
        <v>64</v>
      </c>
      <c r="E18" s="30" t="s">
        <v>414</v>
      </c>
      <c r="G18" s="9" t="s">
        <v>26</v>
      </c>
      <c r="H18" s="281">
        <v>39</v>
      </c>
      <c r="I18" s="8" t="s">
        <v>167</v>
      </c>
    </row>
    <row r="19" spans="1:11" x14ac:dyDescent="0.15">
      <c r="B19" s="280"/>
      <c r="C19" s="8" t="s">
        <v>413</v>
      </c>
      <c r="D19" s="281"/>
      <c r="E19" s="9"/>
      <c r="F19" s="281"/>
    </row>
    <row r="20" spans="1:11" ht="25.5" customHeight="1" x14ac:dyDescent="0.15"/>
    <row r="21" spans="1:11" s="13" customFormat="1" ht="23.1" customHeight="1" x14ac:dyDescent="0.15">
      <c r="A21" s="8" t="s">
        <v>249</v>
      </c>
      <c r="B21" s="8"/>
      <c r="C21" s="8"/>
      <c r="D21" s="8"/>
      <c r="E21" s="8"/>
      <c r="F21" s="8"/>
      <c r="G21" s="8"/>
      <c r="H21" s="8"/>
      <c r="I21" s="8"/>
      <c r="J21" s="8"/>
      <c r="K21" s="8"/>
    </row>
    <row r="22" spans="1:11" ht="13.5" customHeight="1" x14ac:dyDescent="0.15">
      <c r="A22" s="510"/>
      <c r="B22" s="565" t="s">
        <v>218</v>
      </c>
      <c r="C22" s="566"/>
      <c r="D22" s="566"/>
      <c r="E22" s="566"/>
      <c r="F22" s="566"/>
      <c r="G22" s="567"/>
      <c r="H22" s="518" t="s">
        <v>134</v>
      </c>
      <c r="I22" s="518"/>
      <c r="J22" s="568"/>
      <c r="K22" s="536" t="s">
        <v>148</v>
      </c>
    </row>
    <row r="23" spans="1:11" ht="27" customHeight="1" x14ac:dyDescent="0.15">
      <c r="A23" s="564"/>
      <c r="B23" s="574" t="s">
        <v>600</v>
      </c>
      <c r="C23" s="521"/>
      <c r="D23" s="575"/>
      <c r="E23" s="521" t="s">
        <v>219</v>
      </c>
      <c r="F23" s="521"/>
      <c r="G23" s="576"/>
      <c r="H23" s="521" t="s">
        <v>135</v>
      </c>
      <c r="I23" s="578" t="s">
        <v>220</v>
      </c>
      <c r="J23" s="580" t="s">
        <v>32</v>
      </c>
      <c r="K23" s="537"/>
    </row>
    <row r="24" spans="1:11" ht="38.25" customHeight="1" thickBot="1" x14ac:dyDescent="0.2">
      <c r="A24" s="511"/>
      <c r="B24" s="282" t="s">
        <v>221</v>
      </c>
      <c r="C24" s="283" t="s">
        <v>149</v>
      </c>
      <c r="D24" s="284" t="s">
        <v>32</v>
      </c>
      <c r="E24" s="285" t="s">
        <v>221</v>
      </c>
      <c r="F24" s="286" t="s">
        <v>149</v>
      </c>
      <c r="G24" s="287" t="s">
        <v>32</v>
      </c>
      <c r="H24" s="577"/>
      <c r="I24" s="579"/>
      <c r="J24" s="581"/>
      <c r="K24" s="538"/>
    </row>
    <row r="25" spans="1:11" ht="20.100000000000001" customHeight="1" thickTop="1" x14ac:dyDescent="0.15">
      <c r="A25" s="122" t="s">
        <v>25</v>
      </c>
      <c r="B25" s="288">
        <v>96</v>
      </c>
      <c r="C25" s="289">
        <v>33</v>
      </c>
      <c r="D25" s="33">
        <f>SUM(B25:C25)</f>
        <v>129</v>
      </c>
      <c r="E25" s="290">
        <v>703</v>
      </c>
      <c r="F25" s="289">
        <v>254</v>
      </c>
      <c r="G25" s="278">
        <f>SUM(E25:F25)</f>
        <v>957</v>
      </c>
      <c r="H25" s="82">
        <v>7149</v>
      </c>
      <c r="I25" s="125">
        <v>6368</v>
      </c>
      <c r="J25" s="179">
        <f>SUM(H25:I25)</f>
        <v>13517</v>
      </c>
      <c r="K25" s="80">
        <v>2036</v>
      </c>
    </row>
    <row r="26" spans="1:11" ht="20.100000000000001" customHeight="1" x14ac:dyDescent="0.15">
      <c r="A26" s="126" t="s">
        <v>26</v>
      </c>
      <c r="B26" s="291">
        <v>70</v>
      </c>
      <c r="C26" s="292">
        <v>13</v>
      </c>
      <c r="D26" s="37">
        <f>SUM(B26:C26)</f>
        <v>83</v>
      </c>
      <c r="E26" s="293">
        <v>918</v>
      </c>
      <c r="F26" s="292">
        <v>124</v>
      </c>
      <c r="G26" s="101">
        <f>SUM(E26:F26)</f>
        <v>1042</v>
      </c>
      <c r="H26" s="79">
        <v>6807</v>
      </c>
      <c r="I26" s="127">
        <v>933</v>
      </c>
      <c r="J26" s="179">
        <f>SUM(H26:I26)</f>
        <v>7740</v>
      </c>
      <c r="K26" s="80"/>
    </row>
    <row r="27" spans="1:11" ht="20.100000000000001" customHeight="1" x14ac:dyDescent="0.15">
      <c r="A27" s="126" t="s">
        <v>28</v>
      </c>
      <c r="B27" s="291">
        <v>17</v>
      </c>
      <c r="C27" s="292">
        <v>7</v>
      </c>
      <c r="D27" s="37">
        <f t="shared" ref="D27:D33" si="2">SUM(B27:C27)</f>
        <v>24</v>
      </c>
      <c r="E27" s="293">
        <v>66</v>
      </c>
      <c r="F27" s="292">
        <v>120</v>
      </c>
      <c r="G27" s="101">
        <f t="shared" ref="G27:G35" si="3">SUM(E27:F27)</f>
        <v>186</v>
      </c>
      <c r="H27" s="79">
        <v>825</v>
      </c>
      <c r="I27" s="127">
        <v>1102</v>
      </c>
      <c r="J27" s="179">
        <f>SUM(H27:I27)</f>
        <v>1927</v>
      </c>
      <c r="K27" s="80">
        <v>0</v>
      </c>
    </row>
    <row r="28" spans="1:11" ht="20.100000000000001" customHeight="1" x14ac:dyDescent="0.15">
      <c r="A28" s="126" t="s">
        <v>30</v>
      </c>
      <c r="B28" s="291">
        <v>1</v>
      </c>
      <c r="C28" s="292">
        <v>1</v>
      </c>
      <c r="D28" s="37">
        <f>SUM(B28:C28)</f>
        <v>2</v>
      </c>
      <c r="E28" s="293">
        <v>90</v>
      </c>
      <c r="F28" s="292">
        <v>14</v>
      </c>
      <c r="G28" s="101">
        <f>SUM(E28:F28)</f>
        <v>104</v>
      </c>
      <c r="H28" s="250">
        <v>191</v>
      </c>
      <c r="I28" s="242">
        <v>42</v>
      </c>
      <c r="J28" s="179">
        <f>SUM(H28:I28)</f>
        <v>233</v>
      </c>
      <c r="K28" s="294">
        <v>0</v>
      </c>
    </row>
    <row r="29" spans="1:11" ht="20.100000000000001" customHeight="1" x14ac:dyDescent="0.15">
      <c r="A29" s="126" t="s">
        <v>29</v>
      </c>
      <c r="B29" s="291">
        <v>11</v>
      </c>
      <c r="C29" s="292">
        <v>3</v>
      </c>
      <c r="D29" s="37">
        <f t="shared" si="2"/>
        <v>14</v>
      </c>
      <c r="E29" s="293">
        <v>24</v>
      </c>
      <c r="F29" s="292">
        <v>32</v>
      </c>
      <c r="G29" s="101">
        <f t="shared" si="3"/>
        <v>56</v>
      </c>
      <c r="H29" s="79">
        <v>131</v>
      </c>
      <c r="I29" s="127">
        <v>122</v>
      </c>
      <c r="J29" s="179">
        <f t="shared" ref="J29:J35" si="4">SUM(H29:I29)</f>
        <v>253</v>
      </c>
      <c r="K29" s="80">
        <v>0</v>
      </c>
    </row>
    <row r="30" spans="1:11" ht="20.100000000000001" customHeight="1" x14ac:dyDescent="0.15">
      <c r="A30" s="126" t="s">
        <v>109</v>
      </c>
      <c r="B30" s="291">
        <v>5</v>
      </c>
      <c r="C30" s="292">
        <v>4</v>
      </c>
      <c r="D30" s="37">
        <f t="shared" si="2"/>
        <v>9</v>
      </c>
      <c r="E30" s="293">
        <v>21</v>
      </c>
      <c r="F30" s="292">
        <v>42</v>
      </c>
      <c r="G30" s="101">
        <f t="shared" si="3"/>
        <v>63</v>
      </c>
      <c r="H30" s="79">
        <v>124</v>
      </c>
      <c r="I30" s="127">
        <v>107</v>
      </c>
      <c r="J30" s="179">
        <f t="shared" si="4"/>
        <v>231</v>
      </c>
      <c r="K30" s="294">
        <v>0</v>
      </c>
    </row>
    <row r="31" spans="1:11" ht="20.100000000000001" customHeight="1" x14ac:dyDescent="0.15">
      <c r="A31" s="126" t="s">
        <v>101</v>
      </c>
      <c r="B31" s="291">
        <v>12</v>
      </c>
      <c r="C31" s="292">
        <v>2</v>
      </c>
      <c r="D31" s="37">
        <f t="shared" si="2"/>
        <v>14</v>
      </c>
      <c r="E31" s="295">
        <v>566</v>
      </c>
      <c r="F31" s="292">
        <v>6</v>
      </c>
      <c r="G31" s="101">
        <f t="shared" si="3"/>
        <v>572</v>
      </c>
      <c r="H31" s="79">
        <v>3824</v>
      </c>
      <c r="I31" s="127">
        <v>11</v>
      </c>
      <c r="J31" s="179">
        <f t="shared" si="4"/>
        <v>3835</v>
      </c>
      <c r="K31" s="294">
        <v>0</v>
      </c>
    </row>
    <row r="32" spans="1:11" ht="20.100000000000001" customHeight="1" x14ac:dyDescent="0.15">
      <c r="A32" s="126" t="s">
        <v>110</v>
      </c>
      <c r="B32" s="291">
        <v>11</v>
      </c>
      <c r="C32" s="292">
        <v>11</v>
      </c>
      <c r="D32" s="37">
        <f t="shared" si="2"/>
        <v>22</v>
      </c>
      <c r="E32" s="293">
        <v>62</v>
      </c>
      <c r="F32" s="292">
        <v>152</v>
      </c>
      <c r="G32" s="101">
        <f t="shared" si="3"/>
        <v>214</v>
      </c>
      <c r="H32" s="79">
        <v>326</v>
      </c>
      <c r="I32" s="127">
        <v>1119</v>
      </c>
      <c r="J32" s="179">
        <f t="shared" si="4"/>
        <v>1445</v>
      </c>
      <c r="K32" s="294">
        <v>0</v>
      </c>
    </row>
    <row r="33" spans="1:11" ht="20.100000000000001" customHeight="1" x14ac:dyDescent="0.15">
      <c r="A33" s="126" t="s">
        <v>102</v>
      </c>
      <c r="B33" s="291">
        <v>9</v>
      </c>
      <c r="C33" s="292">
        <v>3</v>
      </c>
      <c r="D33" s="37">
        <f t="shared" si="2"/>
        <v>12</v>
      </c>
      <c r="E33" s="293">
        <v>94</v>
      </c>
      <c r="F33" s="292">
        <v>31</v>
      </c>
      <c r="G33" s="101">
        <f t="shared" si="3"/>
        <v>125</v>
      </c>
      <c r="H33" s="79">
        <v>1263</v>
      </c>
      <c r="I33" s="127">
        <v>228</v>
      </c>
      <c r="J33" s="179">
        <f t="shared" si="4"/>
        <v>1491</v>
      </c>
      <c r="K33" s="294">
        <v>0</v>
      </c>
    </row>
    <row r="34" spans="1:11" ht="20.100000000000001" customHeight="1" x14ac:dyDescent="0.15">
      <c r="A34" s="126" t="s">
        <v>291</v>
      </c>
      <c r="B34" s="291">
        <v>13</v>
      </c>
      <c r="C34" s="292">
        <v>18</v>
      </c>
      <c r="D34" s="37">
        <f>SUM(B34:C34)</f>
        <v>31</v>
      </c>
      <c r="E34" s="293">
        <v>313</v>
      </c>
      <c r="F34" s="292">
        <v>444</v>
      </c>
      <c r="G34" s="101">
        <f t="shared" si="3"/>
        <v>757</v>
      </c>
      <c r="H34" s="79">
        <v>8684</v>
      </c>
      <c r="I34" s="127">
        <v>5068</v>
      </c>
      <c r="J34" s="179">
        <f t="shared" si="4"/>
        <v>13752</v>
      </c>
      <c r="K34" s="294">
        <v>0</v>
      </c>
    </row>
    <row r="35" spans="1:11" ht="20.100000000000001" customHeight="1" x14ac:dyDescent="0.15">
      <c r="A35" s="126" t="s">
        <v>183</v>
      </c>
      <c r="B35" s="291">
        <v>27</v>
      </c>
      <c r="C35" s="292">
        <v>13</v>
      </c>
      <c r="D35" s="37">
        <f>SUM(B35:C35)</f>
        <v>40</v>
      </c>
      <c r="E35" s="293">
        <v>205</v>
      </c>
      <c r="F35" s="292">
        <v>96</v>
      </c>
      <c r="G35" s="101">
        <f t="shared" si="3"/>
        <v>301</v>
      </c>
      <c r="H35" s="79">
        <v>1414</v>
      </c>
      <c r="I35" s="127">
        <v>831</v>
      </c>
      <c r="J35" s="179">
        <f t="shared" si="4"/>
        <v>2245</v>
      </c>
      <c r="K35" s="80">
        <v>0</v>
      </c>
    </row>
    <row r="36" spans="1:11" ht="20.100000000000001" customHeight="1" x14ac:dyDescent="0.15">
      <c r="A36" s="132" t="s">
        <v>31</v>
      </c>
      <c r="B36" s="296" t="s">
        <v>211</v>
      </c>
      <c r="C36" s="144" t="s">
        <v>211</v>
      </c>
      <c r="D36" s="145" t="s">
        <v>211</v>
      </c>
      <c r="E36" s="297" t="s">
        <v>211</v>
      </c>
      <c r="F36" s="208" t="s">
        <v>211</v>
      </c>
      <c r="G36" s="142" t="s">
        <v>211</v>
      </c>
      <c r="H36" s="167" t="s">
        <v>211</v>
      </c>
      <c r="I36" s="168" t="s">
        <v>211</v>
      </c>
      <c r="J36" s="298" t="s">
        <v>211</v>
      </c>
      <c r="K36" s="294"/>
    </row>
    <row r="37" spans="1:11" ht="20.100000000000001" customHeight="1" thickBot="1" x14ac:dyDescent="0.2">
      <c r="A37" s="183" t="s">
        <v>292</v>
      </c>
      <c r="B37" s="291"/>
      <c r="C37" s="292">
        <v>0</v>
      </c>
      <c r="D37" s="37">
        <v>0</v>
      </c>
      <c r="E37" s="293"/>
      <c r="F37" s="292">
        <v>0</v>
      </c>
      <c r="G37" s="101">
        <f>SUM(E37:F37)</f>
        <v>0</v>
      </c>
      <c r="H37" s="79">
        <v>0</v>
      </c>
      <c r="I37" s="127">
        <v>0</v>
      </c>
      <c r="J37" s="179">
        <f>SUM(H37:I37)</f>
        <v>0</v>
      </c>
      <c r="K37" s="299"/>
    </row>
    <row r="38" spans="1:11" ht="20.100000000000001" customHeight="1" thickTop="1" x14ac:dyDescent="0.15">
      <c r="A38" s="133" t="s">
        <v>175</v>
      </c>
      <c r="B38" s="300">
        <v>156</v>
      </c>
      <c r="C38" s="301">
        <v>88</v>
      </c>
      <c r="D38" s="301">
        <f>SUM(B38:C38)</f>
        <v>244</v>
      </c>
      <c r="E38" s="302">
        <f t="shared" ref="E38:K38" si="5">SUM(E25:E37)</f>
        <v>3062</v>
      </c>
      <c r="F38" s="32">
        <f>SUM(F25:F37)</f>
        <v>1315</v>
      </c>
      <c r="G38" s="278">
        <f t="shared" si="5"/>
        <v>4377</v>
      </c>
      <c r="H38" s="82">
        <f t="shared" si="5"/>
        <v>30738</v>
      </c>
      <c r="I38" s="125">
        <f t="shared" si="5"/>
        <v>15931</v>
      </c>
      <c r="J38" s="71">
        <f t="shared" si="5"/>
        <v>46669</v>
      </c>
      <c r="K38" s="84">
        <f t="shared" si="5"/>
        <v>2036</v>
      </c>
    </row>
    <row r="39" spans="1:11" x14ac:dyDescent="0.15">
      <c r="A39" s="30" t="s">
        <v>594</v>
      </c>
    </row>
    <row r="40" spans="1:11" s="50" customFormat="1" x14ac:dyDescent="0.15">
      <c r="C40" s="29"/>
    </row>
  </sheetData>
  <mergeCells count="19">
    <mergeCell ref="K22:K24"/>
    <mergeCell ref="B23:D23"/>
    <mergeCell ref="E23:G23"/>
    <mergeCell ref="H23:H24"/>
    <mergeCell ref="I23:I24"/>
    <mergeCell ref="J23:J24"/>
    <mergeCell ref="A22:A24"/>
    <mergeCell ref="B22:G22"/>
    <mergeCell ref="H22:J22"/>
    <mergeCell ref="A10:J10"/>
    <mergeCell ref="A12:C12"/>
    <mergeCell ref="D12:F12"/>
    <mergeCell ref="G12:J12"/>
    <mergeCell ref="A15:J15"/>
    <mergeCell ref="B2:D2"/>
    <mergeCell ref="E2:H2"/>
    <mergeCell ref="A2:A3"/>
    <mergeCell ref="J2:J3"/>
    <mergeCell ref="I2:I3"/>
  </mergeCells>
  <phoneticPr fontId="2"/>
  <pageMargins left="0.78740157480314965" right="0.78740157480314965" top="0.59055118110236227" bottom="0.59055118110236227" header="0.51181102362204722" footer="0.51181102362204722"/>
  <pageSetup paperSize="9" scale="89" orientation="portrait" r:id="rId1"/>
  <headerFooter scaleWithDoc="0" alignWithMargins="0">
    <oddFooter>&amp;C&amp;"ＭＳ Ｐ明朝,標準"&amp;A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Normal="100" workbookViewId="0"/>
  </sheetViews>
  <sheetFormatPr defaultRowHeight="13.5" x14ac:dyDescent="0.15"/>
  <cols>
    <col min="1" max="1" width="11" style="8" customWidth="1"/>
    <col min="2" max="12" width="10.625" style="8" customWidth="1"/>
    <col min="13" max="16384" width="9" style="8"/>
  </cols>
  <sheetData>
    <row r="1" spans="1:10" s="13" customFormat="1" ht="15" customHeight="1" x14ac:dyDescent="0.15">
      <c r="A1" s="13" t="s">
        <v>595</v>
      </c>
      <c r="C1" s="303"/>
      <c r="D1" s="303"/>
      <c r="E1" s="303"/>
      <c r="F1" s="303"/>
      <c r="G1" s="304"/>
      <c r="H1" s="304"/>
      <c r="I1" s="304"/>
      <c r="J1" s="304"/>
    </row>
    <row r="2" spans="1:10" ht="13.5" customHeight="1" x14ac:dyDescent="0.15">
      <c r="A2" s="533"/>
      <c r="B2" s="574" t="s">
        <v>227</v>
      </c>
      <c r="C2" s="521"/>
      <c r="D2" s="521"/>
      <c r="E2" s="521"/>
      <c r="F2" s="575"/>
      <c r="G2" s="305"/>
      <c r="H2" s="305"/>
      <c r="I2" s="25"/>
    </row>
    <row r="3" spans="1:10" ht="27" customHeight="1" thickBot="1" x14ac:dyDescent="0.2">
      <c r="A3" s="535"/>
      <c r="B3" s="306" t="s">
        <v>111</v>
      </c>
      <c r="C3" s="307" t="s">
        <v>228</v>
      </c>
      <c r="D3" s="307" t="s">
        <v>8</v>
      </c>
      <c r="E3" s="208" t="s">
        <v>201</v>
      </c>
      <c r="F3" s="308" t="s">
        <v>32</v>
      </c>
    </row>
    <row r="4" spans="1:10" ht="20.100000000000001" customHeight="1" thickTop="1" x14ac:dyDescent="0.15">
      <c r="A4" s="66" t="s">
        <v>596</v>
      </c>
      <c r="B4" s="309">
        <v>66886</v>
      </c>
      <c r="C4" s="310">
        <v>25772</v>
      </c>
      <c r="D4" s="311">
        <v>170162</v>
      </c>
      <c r="E4" s="312">
        <v>5794</v>
      </c>
      <c r="F4" s="313">
        <f t="shared" ref="F4:F15" si="0">SUM(B4:E4)</f>
        <v>268614</v>
      </c>
    </row>
    <row r="5" spans="1:10" ht="20.100000000000001" customHeight="1" x14ac:dyDescent="0.15">
      <c r="A5" s="152" t="s">
        <v>26</v>
      </c>
      <c r="B5" s="314">
        <v>66184</v>
      </c>
      <c r="C5" s="315">
        <v>23772</v>
      </c>
      <c r="D5" s="311">
        <v>149618</v>
      </c>
      <c r="E5" s="316">
        <v>5329</v>
      </c>
      <c r="F5" s="313">
        <f t="shared" si="0"/>
        <v>244903</v>
      </c>
    </row>
    <row r="6" spans="1:10" ht="20.100000000000001" customHeight="1" x14ac:dyDescent="0.15">
      <c r="A6" s="152" t="s">
        <v>28</v>
      </c>
      <c r="B6" s="314">
        <v>15544</v>
      </c>
      <c r="C6" s="315">
        <v>4000</v>
      </c>
      <c r="D6" s="311">
        <v>38806</v>
      </c>
      <c r="E6" s="316">
        <v>1639</v>
      </c>
      <c r="F6" s="313">
        <f t="shared" si="0"/>
        <v>59989</v>
      </c>
    </row>
    <row r="7" spans="1:10" ht="20.100000000000001" customHeight="1" x14ac:dyDescent="0.15">
      <c r="A7" s="152" t="s">
        <v>30</v>
      </c>
      <c r="B7" s="317">
        <v>769</v>
      </c>
      <c r="C7" s="318" t="s">
        <v>229</v>
      </c>
      <c r="D7" s="315">
        <v>2922</v>
      </c>
      <c r="E7" s="319">
        <v>110</v>
      </c>
      <c r="F7" s="313">
        <f t="shared" si="0"/>
        <v>3801</v>
      </c>
    </row>
    <row r="8" spans="1:10" ht="20.100000000000001" customHeight="1" x14ac:dyDescent="0.15">
      <c r="A8" s="152" t="s">
        <v>29</v>
      </c>
      <c r="B8" s="314">
        <v>31160</v>
      </c>
      <c r="C8" s="315">
        <v>4123</v>
      </c>
      <c r="D8" s="311">
        <v>54660</v>
      </c>
      <c r="E8" s="316">
        <v>1506</v>
      </c>
      <c r="F8" s="313">
        <f t="shared" si="0"/>
        <v>91449</v>
      </c>
    </row>
    <row r="9" spans="1:10" ht="20.100000000000001" customHeight="1" x14ac:dyDescent="0.15">
      <c r="A9" s="126" t="s">
        <v>109</v>
      </c>
      <c r="B9" s="314">
        <v>4809</v>
      </c>
      <c r="C9" s="315">
        <v>187</v>
      </c>
      <c r="D9" s="311">
        <v>3692</v>
      </c>
      <c r="E9" s="316">
        <v>292</v>
      </c>
      <c r="F9" s="313">
        <f t="shared" si="0"/>
        <v>8980</v>
      </c>
    </row>
    <row r="10" spans="1:10" ht="20.100000000000001" customHeight="1" x14ac:dyDescent="0.15">
      <c r="A10" s="126" t="s">
        <v>101</v>
      </c>
      <c r="B10" s="314">
        <v>11844</v>
      </c>
      <c r="C10" s="315">
        <v>651</v>
      </c>
      <c r="D10" s="311">
        <v>11931</v>
      </c>
      <c r="E10" s="316">
        <v>226</v>
      </c>
      <c r="F10" s="313">
        <f t="shared" si="0"/>
        <v>24652</v>
      </c>
    </row>
    <row r="11" spans="1:10" ht="20.100000000000001" customHeight="1" x14ac:dyDescent="0.15">
      <c r="A11" s="126" t="s">
        <v>110</v>
      </c>
      <c r="B11" s="314">
        <v>10091</v>
      </c>
      <c r="C11" s="315">
        <v>1212</v>
      </c>
      <c r="D11" s="311">
        <v>16430</v>
      </c>
      <c r="E11" s="316">
        <v>762</v>
      </c>
      <c r="F11" s="313">
        <f t="shared" si="0"/>
        <v>28495</v>
      </c>
    </row>
    <row r="12" spans="1:10" ht="20.100000000000001" customHeight="1" x14ac:dyDescent="0.15">
      <c r="A12" s="126" t="s">
        <v>102</v>
      </c>
      <c r="B12" s="314">
        <v>17390</v>
      </c>
      <c r="C12" s="315">
        <v>1403</v>
      </c>
      <c r="D12" s="311">
        <v>26037</v>
      </c>
      <c r="E12" s="316">
        <v>1524</v>
      </c>
      <c r="F12" s="313">
        <f t="shared" si="0"/>
        <v>46354</v>
      </c>
    </row>
    <row r="13" spans="1:10" ht="20.100000000000001" customHeight="1" x14ac:dyDescent="0.15">
      <c r="A13" s="126" t="s">
        <v>7</v>
      </c>
      <c r="B13" s="314">
        <f>30487-B7-B15</f>
        <v>16430</v>
      </c>
      <c r="C13" s="320" t="s">
        <v>231</v>
      </c>
      <c r="D13" s="320" t="s">
        <v>229</v>
      </c>
      <c r="E13" s="321" t="s">
        <v>229</v>
      </c>
      <c r="F13" s="313">
        <f t="shared" si="0"/>
        <v>16430</v>
      </c>
    </row>
    <row r="14" spans="1:10" ht="20.100000000000001" customHeight="1" x14ac:dyDescent="0.15">
      <c r="A14" s="152" t="s">
        <v>183</v>
      </c>
      <c r="B14" s="314">
        <v>30324</v>
      </c>
      <c r="C14" s="315">
        <v>7893</v>
      </c>
      <c r="D14" s="311">
        <v>61266</v>
      </c>
      <c r="E14" s="316">
        <v>4362</v>
      </c>
      <c r="F14" s="313">
        <f t="shared" si="0"/>
        <v>103845</v>
      </c>
    </row>
    <row r="15" spans="1:10" ht="20.100000000000001" customHeight="1" thickBot="1" x14ac:dyDescent="0.2">
      <c r="A15" s="153" t="s">
        <v>230</v>
      </c>
      <c r="B15" s="322">
        <f>12129+1569-410</f>
        <v>13288</v>
      </c>
      <c r="C15" s="323" t="s">
        <v>229</v>
      </c>
      <c r="D15" s="323" t="s">
        <v>229</v>
      </c>
      <c r="E15" s="324" t="s">
        <v>229</v>
      </c>
      <c r="F15" s="325">
        <f t="shared" si="0"/>
        <v>13288</v>
      </c>
    </row>
    <row r="16" spans="1:10" ht="20.100000000000001" customHeight="1" thickTop="1" x14ac:dyDescent="0.15">
      <c r="A16" s="66" t="s">
        <v>32</v>
      </c>
      <c r="B16" s="326">
        <f>SUM(B4:B15)</f>
        <v>284719</v>
      </c>
      <c r="C16" s="327">
        <f>SUM(C4:C15)</f>
        <v>69013</v>
      </c>
      <c r="D16" s="327">
        <f>SUM(D4:D15)</f>
        <v>535524</v>
      </c>
      <c r="E16" s="328">
        <f>SUM(E4:E15)</f>
        <v>21544</v>
      </c>
      <c r="F16" s="329">
        <f>SUM(F4:F15)</f>
        <v>910800</v>
      </c>
    </row>
    <row r="17" spans="1:22" ht="27.75" customHeight="1" x14ac:dyDescent="0.15">
      <c r="A17" s="590" t="s">
        <v>597</v>
      </c>
      <c r="B17" s="591"/>
      <c r="C17" s="591"/>
      <c r="D17" s="591"/>
      <c r="E17" s="591"/>
      <c r="F17" s="591"/>
      <c r="G17" s="591"/>
      <c r="H17" s="591"/>
      <c r="I17" s="591"/>
      <c r="J17" s="59"/>
      <c r="K17" s="38"/>
      <c r="L17" s="38"/>
    </row>
    <row r="18" spans="1:22" ht="13.5" customHeight="1" x14ac:dyDescent="0.15">
      <c r="A18" s="591"/>
      <c r="B18" s="591"/>
      <c r="C18" s="591"/>
      <c r="D18" s="591"/>
      <c r="E18" s="591"/>
      <c r="F18" s="591"/>
      <c r="G18" s="591"/>
      <c r="H18" s="591"/>
      <c r="I18" s="591"/>
      <c r="J18" s="59"/>
    </row>
    <row r="19" spans="1:22" s="50" customFormat="1" ht="13.5" customHeight="1" x14ac:dyDescent="0.15">
      <c r="A19" s="55"/>
      <c r="B19" s="55"/>
      <c r="C19" s="55"/>
      <c r="D19" s="55"/>
      <c r="E19" s="55"/>
      <c r="F19" s="55"/>
      <c r="G19" s="55"/>
      <c r="H19" s="55"/>
      <c r="I19" s="55"/>
      <c r="J19" s="55"/>
      <c r="K19" s="8"/>
      <c r="L19" s="8"/>
    </row>
    <row r="20" spans="1:22" ht="18" customHeight="1" x14ac:dyDescent="0.15">
      <c r="A20" s="8" t="s">
        <v>238</v>
      </c>
    </row>
    <row r="21" spans="1:22" ht="13.5" customHeight="1" x14ac:dyDescent="0.15">
      <c r="A21" s="8" t="s">
        <v>124</v>
      </c>
    </row>
    <row r="22" spans="1:22" s="15" customFormat="1" ht="20.100000000000001" customHeight="1" x14ac:dyDescent="0.15">
      <c r="A22" s="146" t="s">
        <v>39</v>
      </c>
      <c r="B22" s="330" t="s">
        <v>40</v>
      </c>
      <c r="C22" s="149" t="s">
        <v>41</v>
      </c>
      <c r="D22" s="331" t="s">
        <v>168</v>
      </c>
      <c r="E22" s="145" t="s">
        <v>32</v>
      </c>
      <c r="G22" s="150"/>
      <c r="H22" s="150"/>
      <c r="I22" s="150"/>
      <c r="J22" s="332"/>
    </row>
    <row r="23" spans="1:22" ht="20.100000000000001" customHeight="1" x14ac:dyDescent="0.15">
      <c r="A23" s="110">
        <v>487</v>
      </c>
      <c r="B23" s="75">
        <v>227</v>
      </c>
      <c r="C23" s="79">
        <v>3</v>
      </c>
      <c r="D23" s="127">
        <v>22</v>
      </c>
      <c r="E23" s="37">
        <f>SUM(A23:D23)</f>
        <v>739</v>
      </c>
      <c r="F23" s="333"/>
      <c r="G23" s="150"/>
      <c r="H23" s="150"/>
      <c r="I23" s="150"/>
      <c r="J23" s="12"/>
    </row>
    <row r="24" spans="1:22" ht="9" customHeight="1" x14ac:dyDescent="0.15">
      <c r="J24" s="12"/>
      <c r="N24" s="11"/>
      <c r="O24" s="6"/>
      <c r="P24" s="6"/>
      <c r="Q24" s="6"/>
      <c r="R24" s="6"/>
      <c r="S24" s="11"/>
      <c r="T24" s="150"/>
      <c r="U24" s="150"/>
      <c r="V24" s="150"/>
    </row>
    <row r="25" spans="1:22" ht="23.1" customHeight="1" x14ac:dyDescent="0.15">
      <c r="A25" s="304" t="s">
        <v>125</v>
      </c>
      <c r="B25" s="304"/>
      <c r="C25" s="304"/>
      <c r="D25" s="304"/>
      <c r="E25" s="304"/>
      <c r="F25" s="11"/>
      <c r="G25" s="11"/>
      <c r="H25" s="11"/>
      <c r="I25" s="11"/>
      <c r="J25" s="12"/>
    </row>
    <row r="26" spans="1:22" ht="30" customHeight="1" thickBot="1" x14ac:dyDescent="0.2">
      <c r="A26" s="143" t="s">
        <v>117</v>
      </c>
      <c r="B26" s="529" t="s">
        <v>118</v>
      </c>
      <c r="C26" s="587"/>
      <c r="D26" s="6"/>
      <c r="E26" s="6"/>
      <c r="F26" s="11"/>
      <c r="G26" s="11"/>
      <c r="H26" s="11"/>
      <c r="I26" s="11"/>
      <c r="J26" s="12"/>
    </row>
    <row r="27" spans="1:22" ht="20.100000000000001" customHeight="1" thickTop="1" x14ac:dyDescent="0.15">
      <c r="A27" s="66" t="s">
        <v>25</v>
      </c>
      <c r="B27" s="588">
        <v>8022</v>
      </c>
      <c r="C27" s="589"/>
      <c r="D27" s="334"/>
      <c r="E27" s="6"/>
      <c r="F27" s="11"/>
      <c r="G27" s="11"/>
      <c r="H27" s="11"/>
      <c r="I27" s="11"/>
      <c r="J27" s="12"/>
    </row>
    <row r="28" spans="1:22" ht="20.100000000000001" customHeight="1" x14ac:dyDescent="0.15">
      <c r="A28" s="273" t="s">
        <v>26</v>
      </c>
      <c r="B28" s="585">
        <v>17659</v>
      </c>
      <c r="C28" s="586"/>
      <c r="D28" s="334"/>
      <c r="F28" s="11"/>
      <c r="J28" s="335"/>
    </row>
    <row r="29" spans="1:22" ht="20.100000000000001" customHeight="1" x14ac:dyDescent="0.15">
      <c r="A29" s="273" t="s">
        <v>28</v>
      </c>
      <c r="B29" s="585">
        <v>3640</v>
      </c>
      <c r="C29" s="586"/>
      <c r="D29" s="334"/>
    </row>
    <row r="30" spans="1:22" ht="20.100000000000001" customHeight="1" x14ac:dyDescent="0.15">
      <c r="A30" s="273" t="s">
        <v>29</v>
      </c>
      <c r="B30" s="585">
        <v>5068</v>
      </c>
      <c r="C30" s="586"/>
      <c r="D30" s="334"/>
    </row>
    <row r="31" spans="1:22" ht="20.100000000000001" customHeight="1" x14ac:dyDescent="0.15">
      <c r="A31" s="273" t="s">
        <v>109</v>
      </c>
      <c r="B31" s="585">
        <v>1067</v>
      </c>
      <c r="C31" s="586"/>
      <c r="D31" s="334"/>
    </row>
    <row r="32" spans="1:22" ht="20.100000000000001" customHeight="1" x14ac:dyDescent="0.15">
      <c r="A32" s="273" t="s">
        <v>101</v>
      </c>
      <c r="B32" s="585">
        <v>3061</v>
      </c>
      <c r="C32" s="586"/>
      <c r="D32" s="334"/>
    </row>
    <row r="33" spans="1:8" ht="20.100000000000001" customHeight="1" x14ac:dyDescent="0.15">
      <c r="A33" s="273" t="s">
        <v>110</v>
      </c>
      <c r="B33" s="585">
        <v>1513</v>
      </c>
      <c r="C33" s="586"/>
      <c r="D33" s="334"/>
    </row>
    <row r="34" spans="1:8" ht="20.100000000000001" customHeight="1" x14ac:dyDescent="0.15">
      <c r="A34" s="273" t="s">
        <v>102</v>
      </c>
      <c r="B34" s="585">
        <v>3541</v>
      </c>
      <c r="C34" s="586"/>
      <c r="D34" s="334"/>
    </row>
    <row r="35" spans="1:8" ht="20.100000000000001" customHeight="1" thickBot="1" x14ac:dyDescent="0.2">
      <c r="A35" s="275" t="s">
        <v>183</v>
      </c>
      <c r="B35" s="607">
        <v>3938</v>
      </c>
      <c r="C35" s="608"/>
      <c r="D35" s="334"/>
    </row>
    <row r="36" spans="1:8" ht="20.100000000000001" customHeight="1" thickTop="1" x14ac:dyDescent="0.15">
      <c r="A36" s="336" t="s">
        <v>32</v>
      </c>
      <c r="B36" s="609">
        <f>SUM(B27:C35)</f>
        <v>47509</v>
      </c>
      <c r="C36" s="610"/>
    </row>
    <row r="37" spans="1:8" ht="6.75" customHeight="1" x14ac:dyDescent="0.15">
      <c r="A37" s="14"/>
      <c r="B37" s="14"/>
      <c r="C37" s="14"/>
      <c r="D37" s="14"/>
      <c r="E37" s="14"/>
      <c r="F37" s="14"/>
      <c r="G37" s="14"/>
      <c r="H37" s="14"/>
    </row>
    <row r="38" spans="1:8" ht="24.95" customHeight="1" x14ac:dyDescent="0.15">
      <c r="A38" s="8" t="s">
        <v>239</v>
      </c>
    </row>
    <row r="39" spans="1:8" ht="24.95" customHeight="1" x14ac:dyDescent="0.15">
      <c r="A39" s="582" t="s">
        <v>172</v>
      </c>
      <c r="B39" s="582"/>
      <c r="C39" s="583" t="s">
        <v>173</v>
      </c>
      <c r="D39" s="584"/>
      <c r="E39" s="337">
        <v>107646</v>
      </c>
    </row>
    <row r="40" spans="1:8" ht="24.95" customHeight="1" x14ac:dyDescent="0.15">
      <c r="A40" s="603" t="s">
        <v>174</v>
      </c>
      <c r="B40" s="603"/>
      <c r="C40" s="605" t="s">
        <v>155</v>
      </c>
      <c r="D40" s="606"/>
      <c r="E40" s="338">
        <v>3347</v>
      </c>
    </row>
    <row r="41" spans="1:8" ht="24.95" customHeight="1" x14ac:dyDescent="0.15">
      <c r="A41" s="603"/>
      <c r="B41" s="603"/>
      <c r="C41" s="597" t="s">
        <v>80</v>
      </c>
      <c r="D41" s="598"/>
      <c r="E41" s="339">
        <v>2980</v>
      </c>
    </row>
    <row r="42" spans="1:8" ht="24.95" customHeight="1" x14ac:dyDescent="0.15">
      <c r="A42" s="603"/>
      <c r="B42" s="603"/>
      <c r="C42" s="597" t="s">
        <v>190</v>
      </c>
      <c r="D42" s="598"/>
      <c r="E42" s="592">
        <v>687</v>
      </c>
    </row>
    <row r="43" spans="1:8" ht="18" customHeight="1" x14ac:dyDescent="0.15">
      <c r="A43" s="603"/>
      <c r="B43" s="603"/>
      <c r="C43" s="597"/>
      <c r="D43" s="598"/>
      <c r="E43" s="593"/>
    </row>
    <row r="44" spans="1:8" ht="18" customHeight="1" x14ac:dyDescent="0.15">
      <c r="A44" s="603"/>
      <c r="B44" s="603"/>
      <c r="C44" s="599"/>
      <c r="D44" s="600"/>
      <c r="E44" s="594"/>
    </row>
    <row r="45" spans="1:8" ht="24.95" customHeight="1" thickBot="1" x14ac:dyDescent="0.2">
      <c r="A45" s="604"/>
      <c r="B45" s="604"/>
      <c r="C45" s="595" t="s">
        <v>32</v>
      </c>
      <c r="D45" s="596"/>
      <c r="E45" s="340">
        <f>SUM(E40:E44)</f>
        <v>7014</v>
      </c>
    </row>
    <row r="46" spans="1:8" ht="24.95" customHeight="1" thickTop="1" x14ac:dyDescent="0.15">
      <c r="A46" s="601" t="s">
        <v>175</v>
      </c>
      <c r="B46" s="601"/>
      <c r="C46" s="601"/>
      <c r="D46" s="602"/>
      <c r="E46" s="341">
        <f>E39+E45</f>
        <v>114660</v>
      </c>
    </row>
  </sheetData>
  <mergeCells count="23">
    <mergeCell ref="A46:D46"/>
    <mergeCell ref="B31:C31"/>
    <mergeCell ref="A40:B45"/>
    <mergeCell ref="C40:D40"/>
    <mergeCell ref="C41:D41"/>
    <mergeCell ref="B33:C33"/>
    <mergeCell ref="B35:C35"/>
    <mergeCell ref="B36:C36"/>
    <mergeCell ref="E42:E44"/>
    <mergeCell ref="C45:D45"/>
    <mergeCell ref="B29:C29"/>
    <mergeCell ref="C42:D44"/>
    <mergeCell ref="B32:C32"/>
    <mergeCell ref="B34:C34"/>
    <mergeCell ref="A2:A3"/>
    <mergeCell ref="B2:F2"/>
    <mergeCell ref="A39:B39"/>
    <mergeCell ref="C39:D39"/>
    <mergeCell ref="B30:C30"/>
    <mergeCell ref="B26:C26"/>
    <mergeCell ref="B27:C27"/>
    <mergeCell ref="B28:C28"/>
    <mergeCell ref="A17:I18"/>
  </mergeCells>
  <phoneticPr fontId="2"/>
  <pageMargins left="0.78740157480314965" right="0.78740157480314965" top="0.59055118110236227" bottom="0.59055118110236227" header="0.51181102362204722" footer="0.51181102362204722"/>
  <pageSetup paperSize="9" scale="89" orientation="portrait" r:id="rId1"/>
  <headerFooter scaleWithDoc="0" alignWithMargins="0">
    <oddFooter>&amp;C&amp;"ＭＳ Ｐ明朝,標準"&amp;A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9"/>
  <sheetViews>
    <sheetView zoomScaleNormal="100" workbookViewId="0"/>
  </sheetViews>
  <sheetFormatPr defaultRowHeight="13.5" x14ac:dyDescent="0.15"/>
  <cols>
    <col min="1" max="3" width="9" style="8"/>
    <col min="4" max="4" width="10" style="8" bestFit="1" customWidth="1"/>
    <col min="5" max="5" width="11.375" style="8" bestFit="1" customWidth="1"/>
    <col min="6" max="6" width="9.125" style="8" bestFit="1" customWidth="1"/>
    <col min="7" max="16384" width="9" style="8"/>
  </cols>
  <sheetData>
    <row r="1" spans="1:14" ht="20.100000000000001" customHeight="1" x14ac:dyDescent="0.15">
      <c r="A1" s="8" t="s">
        <v>240</v>
      </c>
      <c r="E1" s="9"/>
      <c r="F1" s="9"/>
      <c r="G1" s="9"/>
    </row>
    <row r="2" spans="1:14" s="9" customFormat="1" ht="20.100000000000001" customHeight="1" x14ac:dyDescent="0.15">
      <c r="A2" s="147"/>
      <c r="B2" s="342" t="s">
        <v>179</v>
      </c>
      <c r="C2" s="343" t="s">
        <v>180</v>
      </c>
      <c r="D2" s="343" t="s">
        <v>32</v>
      </c>
    </row>
    <row r="3" spans="1:14" ht="20.100000000000001" customHeight="1" x14ac:dyDescent="0.15">
      <c r="A3" s="273" t="s">
        <v>25</v>
      </c>
      <c r="B3" s="31">
        <v>31064</v>
      </c>
      <c r="C3" s="37">
        <v>1275</v>
      </c>
      <c r="D3" s="37">
        <f t="shared" ref="D3:D10" si="0">SUM(B3:C3)</f>
        <v>32339</v>
      </c>
    </row>
    <row r="4" spans="1:14" ht="20.100000000000001" customHeight="1" x14ac:dyDescent="0.15">
      <c r="A4" s="273" t="s">
        <v>26</v>
      </c>
      <c r="B4" s="31">
        <v>13942</v>
      </c>
      <c r="C4" s="37">
        <f>524+253</f>
        <v>777</v>
      </c>
      <c r="D4" s="37">
        <f t="shared" si="0"/>
        <v>14719</v>
      </c>
    </row>
    <row r="5" spans="1:14" ht="20.100000000000001" customHeight="1" x14ac:dyDescent="0.15">
      <c r="A5" s="273" t="s">
        <v>28</v>
      </c>
      <c r="B5" s="31">
        <v>901</v>
      </c>
      <c r="C5" s="37"/>
      <c r="D5" s="37">
        <f t="shared" si="0"/>
        <v>901</v>
      </c>
    </row>
    <row r="6" spans="1:14" ht="20.100000000000001" customHeight="1" x14ac:dyDescent="0.15">
      <c r="A6" s="273" t="s">
        <v>109</v>
      </c>
      <c r="B6" s="31">
        <v>834</v>
      </c>
      <c r="C6" s="37"/>
      <c r="D6" s="37">
        <f t="shared" si="0"/>
        <v>834</v>
      </c>
    </row>
    <row r="7" spans="1:14" ht="20.100000000000001" customHeight="1" x14ac:dyDescent="0.15">
      <c r="A7" s="273" t="s">
        <v>101</v>
      </c>
      <c r="B7" s="31">
        <v>346</v>
      </c>
      <c r="C7" s="37"/>
      <c r="D7" s="37">
        <f t="shared" si="0"/>
        <v>346</v>
      </c>
    </row>
    <row r="8" spans="1:14" ht="20.100000000000001" customHeight="1" x14ac:dyDescent="0.15">
      <c r="A8" s="273" t="s">
        <v>110</v>
      </c>
      <c r="B8" s="31">
        <v>919</v>
      </c>
      <c r="C8" s="37"/>
      <c r="D8" s="37">
        <f t="shared" si="0"/>
        <v>919</v>
      </c>
    </row>
    <row r="9" spans="1:14" ht="20.100000000000001" customHeight="1" x14ac:dyDescent="0.15">
      <c r="A9" s="275" t="s">
        <v>102</v>
      </c>
      <c r="B9" s="109">
        <v>1056</v>
      </c>
      <c r="C9" s="180"/>
      <c r="D9" s="180">
        <f t="shared" si="0"/>
        <v>1056</v>
      </c>
    </row>
    <row r="10" spans="1:14" ht="20.100000000000001" customHeight="1" thickBot="1" x14ac:dyDescent="0.2">
      <c r="A10" s="275" t="s">
        <v>183</v>
      </c>
      <c r="B10" s="109">
        <v>3032</v>
      </c>
      <c r="C10" s="180"/>
      <c r="D10" s="180">
        <f t="shared" si="0"/>
        <v>3032</v>
      </c>
    </row>
    <row r="11" spans="1:14" ht="20.100000000000001" customHeight="1" thickTop="1" x14ac:dyDescent="0.15">
      <c r="A11" s="277" t="s">
        <v>32</v>
      </c>
      <c r="B11" s="32">
        <f>SUM(B3:B10)</f>
        <v>52094</v>
      </c>
      <c r="C11" s="33">
        <f>SUM(C3:C10)</f>
        <v>2052</v>
      </c>
      <c r="D11" s="33">
        <f>SUM(D3:D10)</f>
        <v>54146</v>
      </c>
    </row>
    <row r="12" spans="1:14" ht="13.5" customHeight="1" x14ac:dyDescent="0.15">
      <c r="A12" s="25"/>
      <c r="B12" s="25"/>
      <c r="C12" s="25"/>
      <c r="D12" s="25"/>
    </row>
    <row r="13" spans="1:14" ht="19.5" customHeight="1" x14ac:dyDescent="0.15">
      <c r="A13" s="546" t="s">
        <v>241</v>
      </c>
      <c r="B13" s="546"/>
      <c r="C13" s="546"/>
      <c r="D13" s="546"/>
    </row>
    <row r="14" spans="1:14" ht="19.5" customHeight="1" x14ac:dyDescent="0.15">
      <c r="A14" s="141"/>
      <c r="B14" s="546" t="s">
        <v>90</v>
      </c>
      <c r="C14" s="546"/>
      <c r="D14" s="344">
        <v>8</v>
      </c>
    </row>
    <row r="15" spans="1:14" ht="12.95" customHeight="1" x14ac:dyDescent="0.15">
      <c r="A15" s="141"/>
      <c r="B15" s="141"/>
      <c r="C15" s="141"/>
      <c r="D15" s="141"/>
      <c r="K15" s="13"/>
      <c r="L15" s="13"/>
      <c r="M15" s="13"/>
      <c r="N15" s="13"/>
    </row>
    <row r="16" spans="1:14" ht="19.5" customHeight="1" x14ac:dyDescent="0.15">
      <c r="A16" s="141" t="s">
        <v>256</v>
      </c>
      <c r="B16" s="141"/>
      <c r="C16" s="141"/>
      <c r="D16" s="141"/>
      <c r="K16" s="141"/>
      <c r="L16" s="141"/>
      <c r="M16" s="141"/>
      <c r="N16" s="141"/>
    </row>
    <row r="17" spans="1:14" ht="19.5" customHeight="1" x14ac:dyDescent="0.15">
      <c r="B17" s="546" t="s">
        <v>90</v>
      </c>
      <c r="C17" s="546"/>
      <c r="D17" s="56">
        <v>2177</v>
      </c>
      <c r="K17" s="9"/>
      <c r="L17" s="9"/>
      <c r="M17" s="13"/>
      <c r="N17" s="13"/>
    </row>
    <row r="18" spans="1:14" ht="19.5" customHeight="1" x14ac:dyDescent="0.15">
      <c r="B18" s="546" t="s">
        <v>91</v>
      </c>
      <c r="C18" s="546"/>
      <c r="D18" s="56">
        <v>1787</v>
      </c>
      <c r="K18" s="13"/>
      <c r="L18" s="13"/>
      <c r="M18" s="13"/>
      <c r="N18" s="13"/>
    </row>
    <row r="19" spans="1:14" ht="19.5" customHeight="1" x14ac:dyDescent="0.15">
      <c r="B19" s="546" t="s">
        <v>100</v>
      </c>
      <c r="C19" s="546"/>
      <c r="D19" s="56">
        <v>586</v>
      </c>
      <c r="K19" s="13"/>
      <c r="L19" s="13"/>
      <c r="M19" s="13"/>
      <c r="N19" s="13"/>
    </row>
    <row r="20" spans="1:14" ht="19.5" customHeight="1" x14ac:dyDescent="0.15">
      <c r="B20" s="546" t="s">
        <v>131</v>
      </c>
      <c r="C20" s="546"/>
      <c r="D20" s="56">
        <v>1106</v>
      </c>
    </row>
    <row r="21" spans="1:14" ht="12.95" customHeight="1" x14ac:dyDescent="0.15">
      <c r="A21" s="141"/>
      <c r="C21" s="9"/>
      <c r="E21" s="10"/>
    </row>
    <row r="22" spans="1:14" ht="19.5" customHeight="1" x14ac:dyDescent="0.15">
      <c r="A22" s="8" t="s">
        <v>242</v>
      </c>
    </row>
    <row r="23" spans="1:14" ht="19.5" customHeight="1" x14ac:dyDescent="0.15">
      <c r="B23" s="546" t="s">
        <v>215</v>
      </c>
      <c r="C23" s="546"/>
      <c r="D23" s="56">
        <v>59</v>
      </c>
    </row>
    <row r="24" spans="1:14" ht="19.5" customHeight="1" x14ac:dyDescent="0.15">
      <c r="B24" s="546" t="s">
        <v>91</v>
      </c>
      <c r="C24" s="546"/>
      <c r="D24" s="56">
        <v>17</v>
      </c>
    </row>
    <row r="25" spans="1:14" ht="19.5" customHeight="1" x14ac:dyDescent="0.15">
      <c r="B25" s="546" t="s">
        <v>254</v>
      </c>
      <c r="C25" s="546"/>
      <c r="D25" s="56">
        <v>9</v>
      </c>
    </row>
    <row r="26" spans="1:14" ht="19.5" customHeight="1" x14ac:dyDescent="0.15">
      <c r="B26" s="546" t="s">
        <v>255</v>
      </c>
      <c r="C26" s="546"/>
      <c r="D26" s="56">
        <v>0</v>
      </c>
    </row>
    <row r="27" spans="1:14" ht="12.95" customHeight="1" x14ac:dyDescent="0.15">
      <c r="B27" s="30"/>
      <c r="E27" s="24"/>
    </row>
    <row r="28" spans="1:14" ht="19.5" customHeight="1" x14ac:dyDescent="0.15">
      <c r="A28" s="8" t="s">
        <v>243</v>
      </c>
      <c r="E28" s="24"/>
    </row>
    <row r="29" spans="1:14" ht="19.5" customHeight="1" x14ac:dyDescent="0.15">
      <c r="B29" s="546" t="s">
        <v>215</v>
      </c>
      <c r="C29" s="546"/>
      <c r="D29" s="56">
        <v>63</v>
      </c>
    </row>
    <row r="30" spans="1:14" ht="12.95" customHeight="1" x14ac:dyDescent="0.15">
      <c r="C30" s="9"/>
      <c r="E30" s="10"/>
    </row>
    <row r="31" spans="1:14" ht="19.5" customHeight="1" x14ac:dyDescent="0.15">
      <c r="A31" s="8" t="s">
        <v>297</v>
      </c>
      <c r="B31" s="345"/>
      <c r="C31" s="345"/>
      <c r="D31" s="346"/>
      <c r="E31" s="12"/>
    </row>
    <row r="32" spans="1:14" ht="19.5" customHeight="1" x14ac:dyDescent="0.15">
      <c r="A32" s="11"/>
      <c r="B32" s="546" t="s">
        <v>90</v>
      </c>
      <c r="C32" s="546"/>
      <c r="D32" s="56">
        <v>47</v>
      </c>
    </row>
    <row r="33" spans="1:5" ht="19.5" customHeight="1" x14ac:dyDescent="0.15">
      <c r="A33" s="7"/>
      <c r="B33" s="546" t="s">
        <v>91</v>
      </c>
      <c r="C33" s="546"/>
      <c r="D33" s="56">
        <v>69</v>
      </c>
    </row>
    <row r="34" spans="1:5" ht="12.95" customHeight="1" x14ac:dyDescent="0.15">
      <c r="A34" s="7"/>
      <c r="B34" s="9"/>
      <c r="C34" s="9"/>
      <c r="D34" s="22"/>
      <c r="E34" s="23"/>
    </row>
    <row r="35" spans="1:5" ht="19.5" customHeight="1" x14ac:dyDescent="0.15">
      <c r="A35" s="8" t="s">
        <v>257</v>
      </c>
      <c r="E35" s="24"/>
    </row>
    <row r="36" spans="1:5" ht="19.5" customHeight="1" x14ac:dyDescent="0.15">
      <c r="B36" s="546" t="s">
        <v>215</v>
      </c>
      <c r="C36" s="546"/>
      <c r="D36" s="56">
        <v>0</v>
      </c>
    </row>
    <row r="38" spans="1:5" ht="19.5" hidden="1" customHeight="1" x14ac:dyDescent="0.15">
      <c r="A38" s="8" t="s">
        <v>253</v>
      </c>
      <c r="E38" s="24"/>
    </row>
    <row r="39" spans="1:5" ht="19.5" hidden="1" customHeight="1" x14ac:dyDescent="0.15">
      <c r="B39" s="546" t="s">
        <v>215</v>
      </c>
      <c r="C39" s="546"/>
      <c r="D39" s="56">
        <v>0</v>
      </c>
    </row>
  </sheetData>
  <mergeCells count="15">
    <mergeCell ref="B18:C18"/>
    <mergeCell ref="B19:C19"/>
    <mergeCell ref="B32:C32"/>
    <mergeCell ref="A13:D13"/>
    <mergeCell ref="B14:C14"/>
    <mergeCell ref="B20:C20"/>
    <mergeCell ref="B17:C17"/>
    <mergeCell ref="B36:C36"/>
    <mergeCell ref="B39:C39"/>
    <mergeCell ref="B33:C33"/>
    <mergeCell ref="B23:C23"/>
    <mergeCell ref="B29:C29"/>
    <mergeCell ref="B24:C24"/>
    <mergeCell ref="B25:C25"/>
    <mergeCell ref="B26:C26"/>
  </mergeCells>
  <phoneticPr fontId="2"/>
  <pageMargins left="0.78740157480314965" right="0.78740157480314965" top="0.59055118110236227" bottom="0.59055118110236227" header="0.51181102362204722" footer="0.51181102362204722"/>
  <pageSetup paperSize="9" orientation="portrait" r:id="rId1"/>
  <headerFooter scaleWithDoc="0" alignWithMargins="0">
    <oddFooter>&amp;C&amp;"ＭＳ Ｐ明朝,標準"&amp;A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23"/>
  <sheetViews>
    <sheetView zoomScaleNormal="100" workbookViewId="0"/>
  </sheetViews>
  <sheetFormatPr defaultRowHeight="13.5" x14ac:dyDescent="0.15"/>
  <cols>
    <col min="1" max="3" width="9" style="26"/>
    <col min="4" max="6" width="12.875" style="26" customWidth="1"/>
    <col min="7" max="16384" width="9" style="26"/>
  </cols>
  <sheetData>
    <row r="1" spans="1:9" s="8" customFormat="1" ht="19.5" customHeight="1" x14ac:dyDescent="0.15">
      <c r="A1" s="8" t="s">
        <v>376</v>
      </c>
      <c r="B1" s="141"/>
      <c r="C1" s="141"/>
      <c r="D1" s="141"/>
    </row>
    <row r="2" spans="1:9" s="8" customFormat="1" ht="19.5" customHeight="1" x14ac:dyDescent="0.15">
      <c r="A2" s="141"/>
      <c r="B2" s="546" t="s">
        <v>298</v>
      </c>
      <c r="C2" s="546"/>
      <c r="D2" s="10">
        <v>39</v>
      </c>
    </row>
    <row r="3" spans="1:9" s="8" customFormat="1" ht="19.5" customHeight="1" x14ac:dyDescent="0.15">
      <c r="B3" s="546" t="s">
        <v>176</v>
      </c>
      <c r="C3" s="546"/>
      <c r="D3" s="10">
        <v>287</v>
      </c>
    </row>
    <row r="4" spans="1:9" s="8" customFormat="1" ht="12.95" customHeight="1" x14ac:dyDescent="0.15">
      <c r="C4" s="9"/>
      <c r="E4" s="10"/>
    </row>
    <row r="5" spans="1:9" s="8" customFormat="1" ht="19.5" customHeight="1" x14ac:dyDescent="0.15">
      <c r="A5" s="8" t="s">
        <v>415</v>
      </c>
      <c r="B5" s="345"/>
      <c r="C5" s="345"/>
      <c r="D5" s="346"/>
      <c r="E5" s="12"/>
    </row>
    <row r="6" spans="1:9" s="8" customFormat="1" ht="19.5" customHeight="1" x14ac:dyDescent="0.15">
      <c r="A6" s="11"/>
      <c r="B6" s="546" t="s">
        <v>90</v>
      </c>
      <c r="C6" s="546"/>
      <c r="D6" s="56">
        <v>15</v>
      </c>
    </row>
    <row r="7" spans="1:9" s="8" customFormat="1" ht="19.5" customHeight="1" x14ac:dyDescent="0.15">
      <c r="A7" s="7"/>
      <c r="B7" s="15" t="s">
        <v>416</v>
      </c>
      <c r="C7" s="13"/>
      <c r="D7" s="13"/>
    </row>
    <row r="8" spans="1:9" s="8" customFormat="1" ht="12.95" customHeight="1" x14ac:dyDescent="0.15">
      <c r="A8" s="7"/>
      <c r="B8" s="8" t="s">
        <v>417</v>
      </c>
      <c r="C8" s="9"/>
      <c r="D8" s="22"/>
      <c r="E8" s="23"/>
    </row>
    <row r="9" spans="1:9" s="8" customFormat="1" x14ac:dyDescent="0.15">
      <c r="B9" s="30"/>
    </row>
    <row r="10" spans="1:9" s="8" customFormat="1" ht="22.5" customHeight="1" x14ac:dyDescent="0.15">
      <c r="A10" s="8" t="s">
        <v>602</v>
      </c>
      <c r="B10" s="13"/>
      <c r="C10" s="13"/>
      <c r="D10" s="13"/>
    </row>
    <row r="11" spans="1:9" s="8" customFormat="1" ht="24.75" customHeight="1" thickBot="1" x14ac:dyDescent="0.2">
      <c r="A11" s="13"/>
      <c r="B11" s="617" t="s">
        <v>225</v>
      </c>
      <c r="C11" s="618"/>
      <c r="D11" s="347" t="s">
        <v>226</v>
      </c>
      <c r="E11" s="348" t="s">
        <v>201</v>
      </c>
      <c r="F11" s="349" t="s">
        <v>112</v>
      </c>
    </row>
    <row r="12" spans="1:9" s="8" customFormat="1" ht="24.75" customHeight="1" thickTop="1" x14ac:dyDescent="0.15">
      <c r="B12" s="613" t="s">
        <v>296</v>
      </c>
      <c r="C12" s="614"/>
      <c r="D12" s="350">
        <v>1821449</v>
      </c>
      <c r="E12" s="351">
        <v>44336</v>
      </c>
      <c r="F12" s="352" t="s">
        <v>11</v>
      </c>
      <c r="H12" s="353"/>
    </row>
    <row r="13" spans="1:9" s="8" customFormat="1" ht="24.75" customHeight="1" x14ac:dyDescent="0.15">
      <c r="B13" s="611" t="s">
        <v>202</v>
      </c>
      <c r="C13" s="612"/>
      <c r="D13" s="350">
        <v>35</v>
      </c>
      <c r="E13" s="351">
        <v>715</v>
      </c>
      <c r="F13" s="354">
        <v>1263</v>
      </c>
      <c r="H13" s="266"/>
      <c r="I13" s="266"/>
    </row>
    <row r="14" spans="1:9" s="8" customFormat="1" ht="24.75" customHeight="1" x14ac:dyDescent="0.15">
      <c r="A14" s="13"/>
      <c r="B14" s="611" t="s">
        <v>203</v>
      </c>
      <c r="C14" s="612"/>
      <c r="D14" s="350">
        <v>1551889</v>
      </c>
      <c r="E14" s="351">
        <v>38477</v>
      </c>
      <c r="F14" s="354">
        <v>638343</v>
      </c>
      <c r="G14" s="13"/>
      <c r="H14" s="266"/>
      <c r="I14" s="266"/>
    </row>
    <row r="15" spans="1:9" s="8" customFormat="1" ht="24.75" customHeight="1" x14ac:dyDescent="0.15">
      <c r="B15" s="611" t="s">
        <v>204</v>
      </c>
      <c r="C15" s="612"/>
      <c r="D15" s="350">
        <v>125845</v>
      </c>
      <c r="E15" s="351">
        <v>12255</v>
      </c>
      <c r="F15" s="354">
        <v>25920</v>
      </c>
      <c r="H15" s="266"/>
      <c r="I15" s="266"/>
    </row>
    <row r="16" spans="1:9" s="8" customFormat="1" ht="24.75" customHeight="1" x14ac:dyDescent="0.15">
      <c r="B16" s="611" t="s">
        <v>24</v>
      </c>
      <c r="C16" s="612"/>
      <c r="D16" s="350">
        <v>9940</v>
      </c>
      <c r="E16" s="351">
        <v>1034</v>
      </c>
      <c r="F16" s="354">
        <v>5127</v>
      </c>
      <c r="H16" s="266"/>
      <c r="I16" s="266"/>
    </row>
    <row r="17" spans="2:9" s="8" customFormat="1" ht="24.75" customHeight="1" x14ac:dyDescent="0.15">
      <c r="B17" s="611" t="s">
        <v>23</v>
      </c>
      <c r="C17" s="612"/>
      <c r="D17" s="350">
        <v>14125</v>
      </c>
      <c r="E17" s="351">
        <v>1452</v>
      </c>
      <c r="F17" s="354">
        <v>5606</v>
      </c>
      <c r="H17" s="266"/>
      <c r="I17" s="266"/>
    </row>
    <row r="18" spans="2:9" s="8" customFormat="1" ht="24.75" customHeight="1" x14ac:dyDescent="0.15">
      <c r="B18" s="611" t="s">
        <v>205</v>
      </c>
      <c r="C18" s="612"/>
      <c r="D18" s="350">
        <v>1669219</v>
      </c>
      <c r="E18" s="351">
        <v>91904</v>
      </c>
      <c r="F18" s="354">
        <v>98277</v>
      </c>
      <c r="H18" s="266"/>
      <c r="I18" s="266"/>
    </row>
    <row r="19" spans="2:9" s="8" customFormat="1" ht="24.75" customHeight="1" x14ac:dyDescent="0.15">
      <c r="B19" s="611" t="s">
        <v>206</v>
      </c>
      <c r="C19" s="612"/>
      <c r="D19" s="350">
        <v>3888</v>
      </c>
      <c r="E19" s="351">
        <v>179</v>
      </c>
      <c r="F19" s="354">
        <v>624</v>
      </c>
      <c r="H19" s="266"/>
      <c r="I19" s="266"/>
    </row>
    <row r="20" spans="2:9" s="8" customFormat="1" ht="24.75" customHeight="1" x14ac:dyDescent="0.15">
      <c r="B20" s="611" t="s">
        <v>207</v>
      </c>
      <c r="C20" s="612"/>
      <c r="D20" s="350">
        <v>12459</v>
      </c>
      <c r="E20" s="351">
        <v>784</v>
      </c>
      <c r="F20" s="354">
        <v>1556</v>
      </c>
      <c r="H20" s="266"/>
      <c r="I20" s="266"/>
    </row>
    <row r="21" spans="2:9" s="8" customFormat="1" ht="24.75" customHeight="1" x14ac:dyDescent="0.15">
      <c r="B21" s="611" t="s">
        <v>208</v>
      </c>
      <c r="C21" s="612"/>
      <c r="D21" s="350">
        <v>202431</v>
      </c>
      <c r="E21" s="351">
        <v>10951</v>
      </c>
      <c r="F21" s="354">
        <v>8007</v>
      </c>
      <c r="H21" s="266"/>
      <c r="I21" s="266"/>
    </row>
    <row r="22" spans="2:9" s="8" customFormat="1" ht="24.75" customHeight="1" x14ac:dyDescent="0.15">
      <c r="B22" s="615" t="s">
        <v>209</v>
      </c>
      <c r="C22" s="616"/>
      <c r="D22" s="350">
        <v>4767</v>
      </c>
      <c r="E22" s="351">
        <v>161</v>
      </c>
      <c r="F22" s="354">
        <v>1428</v>
      </c>
      <c r="H22" s="266"/>
      <c r="I22" s="266"/>
    </row>
    <row r="23" spans="2:9" s="8" customFormat="1" ht="24.75" customHeight="1" x14ac:dyDescent="0.15">
      <c r="B23" s="615" t="s">
        <v>210</v>
      </c>
      <c r="C23" s="616"/>
      <c r="D23" s="350">
        <v>617</v>
      </c>
      <c r="E23" s="355" t="s">
        <v>11</v>
      </c>
      <c r="F23" s="354">
        <v>42</v>
      </c>
      <c r="H23" s="356"/>
      <c r="I23" s="266"/>
    </row>
  </sheetData>
  <mergeCells count="16">
    <mergeCell ref="B23:C23"/>
    <mergeCell ref="B11:C11"/>
    <mergeCell ref="B13:C13"/>
    <mergeCell ref="B14:C14"/>
    <mergeCell ref="B15:C15"/>
    <mergeCell ref="B16:C16"/>
    <mergeCell ref="B17:C17"/>
    <mergeCell ref="B22:C22"/>
    <mergeCell ref="B20:C20"/>
    <mergeCell ref="B21:C21"/>
    <mergeCell ref="B2:C2"/>
    <mergeCell ref="B3:C3"/>
    <mergeCell ref="B18:C18"/>
    <mergeCell ref="B19:C19"/>
    <mergeCell ref="B12:C12"/>
    <mergeCell ref="B6:C6"/>
  </mergeCells>
  <phoneticPr fontId="2"/>
  <pageMargins left="0.78740157480314965" right="0.78740157480314965" top="0.59055118110236227" bottom="0.59055118110236227" header="0.51181102362204722" footer="0.51181102362204722"/>
  <pageSetup paperSize="9" orientation="portrait" r:id="rId1"/>
  <headerFooter scaleWithDoc="0" alignWithMargins="0">
    <oddFooter>&amp;C&amp;"ＭＳ Ｐ明朝,標準"&amp;A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31"/>
  <sheetViews>
    <sheetView zoomScaleNormal="100" workbookViewId="0">
      <selection sqref="A1:B1"/>
    </sheetView>
  </sheetViews>
  <sheetFormatPr defaultColWidth="8.5" defaultRowHeight="13.5" x14ac:dyDescent="0.15"/>
  <cols>
    <col min="1" max="12" width="10.625" style="8" customWidth="1"/>
    <col min="13" max="16384" width="8.5" style="8"/>
  </cols>
  <sheetData>
    <row r="1" spans="1:10" ht="20.100000000000001" customHeight="1" x14ac:dyDescent="0.15">
      <c r="A1" s="546" t="s">
        <v>603</v>
      </c>
      <c r="B1" s="546"/>
    </row>
    <row r="2" spans="1:10" ht="20.100000000000001" customHeight="1" x14ac:dyDescent="0.15">
      <c r="A2" s="8" t="s">
        <v>69</v>
      </c>
    </row>
    <row r="3" spans="1:10" ht="27" customHeight="1" x14ac:dyDescent="0.15">
      <c r="A3" s="558"/>
      <c r="B3" s="518" t="s">
        <v>75</v>
      </c>
      <c r="C3" s="518"/>
      <c r="D3" s="568"/>
      <c r="E3" s="514" t="s">
        <v>76</v>
      </c>
      <c r="F3" s="515"/>
      <c r="G3" s="516"/>
      <c r="H3" s="630" t="s">
        <v>70</v>
      </c>
    </row>
    <row r="4" spans="1:10" ht="27" customHeight="1" thickBot="1" x14ac:dyDescent="0.2">
      <c r="A4" s="559"/>
      <c r="B4" s="89" t="s">
        <v>42</v>
      </c>
      <c r="C4" s="90" t="s">
        <v>43</v>
      </c>
      <c r="D4" s="143" t="s">
        <v>32</v>
      </c>
      <c r="E4" s="91" t="s">
        <v>42</v>
      </c>
      <c r="F4" s="92" t="s">
        <v>43</v>
      </c>
      <c r="G4" s="93" t="s">
        <v>32</v>
      </c>
      <c r="H4" s="631"/>
    </row>
    <row r="5" spans="1:10" ht="27" customHeight="1" thickTop="1" x14ac:dyDescent="0.15">
      <c r="A5" s="66" t="s">
        <v>25</v>
      </c>
      <c r="B5" s="94">
        <v>22383</v>
      </c>
      <c r="C5" s="67">
        <v>3485</v>
      </c>
      <c r="D5" s="95">
        <f>SUM(B5:C5)</f>
        <v>25868</v>
      </c>
      <c r="E5" s="96">
        <v>24245</v>
      </c>
      <c r="F5" s="97">
        <v>3683</v>
      </c>
      <c r="G5" s="98">
        <f t="shared" ref="G5:G14" si="0">SUM(E5:F5)</f>
        <v>27928</v>
      </c>
      <c r="H5" s="99">
        <f>14976+2846</f>
        <v>17822</v>
      </c>
    </row>
    <row r="6" spans="1:10" ht="27" customHeight="1" x14ac:dyDescent="0.15">
      <c r="A6" s="152" t="s">
        <v>26</v>
      </c>
      <c r="B6" s="100">
        <v>10973</v>
      </c>
      <c r="C6" s="79">
        <v>2039</v>
      </c>
      <c r="D6" s="101">
        <f t="shared" ref="D6:D14" si="1">SUM(B6:C6)</f>
        <v>13012</v>
      </c>
      <c r="E6" s="102">
        <v>12129</v>
      </c>
      <c r="F6" s="31">
        <v>2488</v>
      </c>
      <c r="G6" s="98">
        <f t="shared" si="0"/>
        <v>14617</v>
      </c>
      <c r="H6" s="80">
        <f>4017+1896</f>
        <v>5913</v>
      </c>
    </row>
    <row r="7" spans="1:10" ht="27" customHeight="1" x14ac:dyDescent="0.15">
      <c r="A7" s="152" t="s">
        <v>28</v>
      </c>
      <c r="B7" s="100">
        <v>3040</v>
      </c>
      <c r="C7" s="79">
        <v>1135</v>
      </c>
      <c r="D7" s="101">
        <f t="shared" si="1"/>
        <v>4175</v>
      </c>
      <c r="E7" s="103">
        <v>3196</v>
      </c>
      <c r="F7" s="31">
        <v>1192</v>
      </c>
      <c r="G7" s="98">
        <f t="shared" si="0"/>
        <v>4388</v>
      </c>
      <c r="H7" s="80">
        <f>938+575</f>
        <v>1513</v>
      </c>
    </row>
    <row r="8" spans="1:10" ht="27" customHeight="1" x14ac:dyDescent="0.15">
      <c r="A8" s="152" t="s">
        <v>29</v>
      </c>
      <c r="B8" s="100">
        <v>1857</v>
      </c>
      <c r="C8" s="79">
        <v>956</v>
      </c>
      <c r="D8" s="101">
        <f t="shared" si="1"/>
        <v>2813</v>
      </c>
      <c r="E8" s="103">
        <v>1970</v>
      </c>
      <c r="F8" s="31">
        <v>1027</v>
      </c>
      <c r="G8" s="98">
        <f t="shared" si="0"/>
        <v>2997</v>
      </c>
      <c r="H8" s="80">
        <f>409+332</f>
        <v>741</v>
      </c>
    </row>
    <row r="9" spans="1:10" ht="27" customHeight="1" x14ac:dyDescent="0.15">
      <c r="A9" s="104" t="s">
        <v>109</v>
      </c>
      <c r="B9" s="105">
        <v>346</v>
      </c>
      <c r="C9" s="106">
        <v>333</v>
      </c>
      <c r="D9" s="107">
        <f t="shared" si="1"/>
        <v>679</v>
      </c>
      <c r="E9" s="108">
        <v>711</v>
      </c>
      <c r="F9" s="109">
        <v>398</v>
      </c>
      <c r="G9" s="110">
        <f t="shared" si="0"/>
        <v>1109</v>
      </c>
      <c r="H9" s="78">
        <f>1085+223</f>
        <v>1308</v>
      </c>
    </row>
    <row r="10" spans="1:10" ht="27" customHeight="1" x14ac:dyDescent="0.15">
      <c r="A10" s="111" t="s">
        <v>101</v>
      </c>
      <c r="B10" s="105">
        <v>970</v>
      </c>
      <c r="C10" s="106">
        <v>582</v>
      </c>
      <c r="D10" s="101">
        <f t="shared" si="1"/>
        <v>1552</v>
      </c>
      <c r="E10" s="108">
        <v>1059</v>
      </c>
      <c r="F10" s="109">
        <v>615</v>
      </c>
      <c r="G10" s="110">
        <f t="shared" si="0"/>
        <v>1674</v>
      </c>
      <c r="H10" s="78">
        <f>875+260</f>
        <v>1135</v>
      </c>
    </row>
    <row r="11" spans="1:10" ht="27" customHeight="1" x14ac:dyDescent="0.15">
      <c r="A11" s="104" t="s">
        <v>110</v>
      </c>
      <c r="B11" s="105">
        <v>1069</v>
      </c>
      <c r="C11" s="106">
        <v>464</v>
      </c>
      <c r="D11" s="107">
        <f t="shared" si="1"/>
        <v>1533</v>
      </c>
      <c r="E11" s="108">
        <v>1333</v>
      </c>
      <c r="F11" s="109">
        <v>538</v>
      </c>
      <c r="G11" s="112">
        <f t="shared" si="0"/>
        <v>1871</v>
      </c>
      <c r="H11" s="78">
        <f>1298+182</f>
        <v>1480</v>
      </c>
    </row>
    <row r="12" spans="1:10" ht="27" customHeight="1" x14ac:dyDescent="0.15">
      <c r="A12" s="111" t="s">
        <v>102</v>
      </c>
      <c r="B12" s="105">
        <v>1755</v>
      </c>
      <c r="C12" s="106">
        <v>568</v>
      </c>
      <c r="D12" s="107">
        <f t="shared" si="1"/>
        <v>2323</v>
      </c>
      <c r="E12" s="108">
        <v>2168</v>
      </c>
      <c r="F12" s="109">
        <v>666</v>
      </c>
      <c r="G12" s="110">
        <f t="shared" si="0"/>
        <v>2834</v>
      </c>
      <c r="H12" s="78">
        <f>1187+245</f>
        <v>1432</v>
      </c>
    </row>
    <row r="13" spans="1:10" ht="27" customHeight="1" x14ac:dyDescent="0.15">
      <c r="A13" s="152" t="s">
        <v>7</v>
      </c>
      <c r="B13" s="100">
        <f>4881+365+2547</f>
        <v>7793</v>
      </c>
      <c r="C13" s="79">
        <f>2945+78+1365</f>
        <v>4388</v>
      </c>
      <c r="D13" s="101">
        <f>SUM(B13:C13)</f>
        <v>12181</v>
      </c>
      <c r="E13" s="103">
        <f>4885+385+2548</f>
        <v>7818</v>
      </c>
      <c r="F13" s="31">
        <f>2951+80+1366</f>
        <v>4397</v>
      </c>
      <c r="G13" s="98">
        <f>SUM(E13:F13)</f>
        <v>12215</v>
      </c>
      <c r="H13" s="80">
        <f>7109+3902+124+1+55+13</f>
        <v>11204</v>
      </c>
    </row>
    <row r="14" spans="1:10" ht="27" customHeight="1" thickBot="1" x14ac:dyDescent="0.2">
      <c r="A14" s="153" t="s">
        <v>183</v>
      </c>
      <c r="B14" s="113">
        <v>4299</v>
      </c>
      <c r="C14" s="114">
        <v>1121</v>
      </c>
      <c r="D14" s="115">
        <f t="shared" si="1"/>
        <v>5420</v>
      </c>
      <c r="E14" s="116">
        <v>5017</v>
      </c>
      <c r="F14" s="117">
        <v>1247</v>
      </c>
      <c r="G14" s="118">
        <f t="shared" si="0"/>
        <v>6264</v>
      </c>
      <c r="H14" s="119">
        <f>2217+294</f>
        <v>2511</v>
      </c>
    </row>
    <row r="15" spans="1:10" ht="27" customHeight="1" thickTop="1" x14ac:dyDescent="0.15">
      <c r="A15" s="66" t="s">
        <v>32</v>
      </c>
      <c r="B15" s="94">
        <f t="shared" ref="B15:H15" si="2">SUM(B5:B14)</f>
        <v>54485</v>
      </c>
      <c r="C15" s="82">
        <f t="shared" si="2"/>
        <v>15071</v>
      </c>
      <c r="D15" s="95">
        <f t="shared" si="2"/>
        <v>69556</v>
      </c>
      <c r="E15" s="96">
        <f t="shared" si="2"/>
        <v>59646</v>
      </c>
      <c r="F15" s="32">
        <f t="shared" si="2"/>
        <v>16251</v>
      </c>
      <c r="G15" s="120">
        <f t="shared" si="2"/>
        <v>75897</v>
      </c>
      <c r="H15" s="99">
        <f t="shared" si="2"/>
        <v>45059</v>
      </c>
    </row>
    <row r="16" spans="1:10" s="9" customFormat="1" ht="27" customHeight="1" x14ac:dyDescent="0.15">
      <c r="A16" s="16"/>
      <c r="B16" s="6"/>
      <c r="C16" s="6"/>
      <c r="D16" s="6"/>
      <c r="E16" s="6"/>
      <c r="F16" s="620" t="s">
        <v>418</v>
      </c>
      <c r="G16" s="620"/>
      <c r="H16" s="620"/>
      <c r="I16" s="620"/>
      <c r="J16" s="21"/>
    </row>
    <row r="17" spans="1:10" ht="27" customHeight="1" x14ac:dyDescent="0.15">
      <c r="A17" s="571"/>
      <c r="B17" s="514" t="s">
        <v>77</v>
      </c>
      <c r="C17" s="515"/>
      <c r="D17" s="515"/>
      <c r="E17" s="17"/>
      <c r="F17" s="21"/>
      <c r="G17" s="622"/>
      <c r="H17" s="628" t="s">
        <v>78</v>
      </c>
      <c r="I17" s="629"/>
      <c r="J17" s="20"/>
    </row>
    <row r="18" spans="1:10" ht="27" customHeight="1" thickBot="1" x14ac:dyDescent="0.2">
      <c r="A18" s="619"/>
      <c r="B18" s="92" t="s">
        <v>42</v>
      </c>
      <c r="C18" s="121" t="s">
        <v>43</v>
      </c>
      <c r="D18" s="121" t="s">
        <v>32</v>
      </c>
      <c r="E18" s="17"/>
      <c r="F18" s="21"/>
      <c r="G18" s="627"/>
      <c r="H18" s="357" t="s">
        <v>79</v>
      </c>
      <c r="I18" s="358" t="s">
        <v>80</v>
      </c>
      <c r="J18" s="20"/>
    </row>
    <row r="19" spans="1:10" ht="27" customHeight="1" thickTop="1" x14ac:dyDescent="0.15">
      <c r="A19" s="122" t="s">
        <v>25</v>
      </c>
      <c r="B19" s="123">
        <v>705841</v>
      </c>
      <c r="C19" s="97">
        <v>155838</v>
      </c>
      <c r="D19" s="124">
        <f t="shared" ref="D19:D28" si="3">SUM(B19:C19)</f>
        <v>861679</v>
      </c>
      <c r="E19" s="6"/>
      <c r="F19" s="20"/>
      <c r="G19" s="359" t="s">
        <v>25</v>
      </c>
      <c r="H19" s="67">
        <v>469</v>
      </c>
      <c r="I19" s="125">
        <v>33</v>
      </c>
      <c r="J19" s="20"/>
    </row>
    <row r="20" spans="1:10" ht="27" customHeight="1" x14ac:dyDescent="0.15">
      <c r="A20" s="126" t="s">
        <v>26</v>
      </c>
      <c r="B20" s="103">
        <v>137751</v>
      </c>
      <c r="C20" s="31">
        <v>50723</v>
      </c>
      <c r="D20" s="124">
        <f t="shared" si="3"/>
        <v>188474</v>
      </c>
      <c r="E20" s="6"/>
      <c r="F20" s="20"/>
      <c r="G20" s="360" t="s">
        <v>26</v>
      </c>
      <c r="H20" s="79">
        <v>378</v>
      </c>
      <c r="I20" s="127">
        <v>14</v>
      </c>
      <c r="J20" s="20"/>
    </row>
    <row r="21" spans="1:10" ht="27" customHeight="1" x14ac:dyDescent="0.15">
      <c r="A21" s="126" t="s">
        <v>28</v>
      </c>
      <c r="B21" s="103">
        <v>43971</v>
      </c>
      <c r="C21" s="31">
        <v>21403</v>
      </c>
      <c r="D21" s="124">
        <f t="shared" si="3"/>
        <v>65374</v>
      </c>
      <c r="E21" s="6"/>
      <c r="F21" s="20"/>
      <c r="G21" s="360" t="s">
        <v>28</v>
      </c>
      <c r="H21" s="79">
        <v>148</v>
      </c>
      <c r="I21" s="127">
        <v>9</v>
      </c>
      <c r="J21" s="20"/>
    </row>
    <row r="22" spans="1:10" ht="27" customHeight="1" x14ac:dyDescent="0.15">
      <c r="A22" s="126" t="s">
        <v>29</v>
      </c>
      <c r="B22" s="103">
        <v>14819</v>
      </c>
      <c r="C22" s="31">
        <v>11435</v>
      </c>
      <c r="D22" s="124">
        <f t="shared" si="3"/>
        <v>26254</v>
      </c>
      <c r="E22" s="6"/>
      <c r="F22" s="20"/>
      <c r="G22" s="361" t="s">
        <v>30</v>
      </c>
      <c r="H22" s="106">
        <v>31</v>
      </c>
      <c r="I22" s="362">
        <v>3</v>
      </c>
      <c r="J22" s="20"/>
    </row>
    <row r="23" spans="1:10" ht="27" customHeight="1" x14ac:dyDescent="0.15">
      <c r="A23" s="128" t="s">
        <v>109</v>
      </c>
      <c r="B23" s="129">
        <v>16991</v>
      </c>
      <c r="C23" s="130">
        <v>9576</v>
      </c>
      <c r="D23" s="131">
        <f t="shared" si="3"/>
        <v>26567</v>
      </c>
      <c r="E23" s="6"/>
      <c r="F23" s="20"/>
      <c r="G23" s="360" t="s">
        <v>29</v>
      </c>
      <c r="H23" s="79">
        <v>48</v>
      </c>
      <c r="I23" s="127"/>
      <c r="J23" s="20"/>
    </row>
    <row r="24" spans="1:10" ht="27" customHeight="1" x14ac:dyDescent="0.15">
      <c r="A24" s="132" t="s">
        <v>101</v>
      </c>
      <c r="B24" s="108">
        <v>23559</v>
      </c>
      <c r="C24" s="109">
        <v>16028</v>
      </c>
      <c r="D24" s="37">
        <f t="shared" si="3"/>
        <v>39587</v>
      </c>
      <c r="E24" s="6"/>
      <c r="F24" s="20"/>
      <c r="G24" s="361" t="s">
        <v>109</v>
      </c>
      <c r="H24" s="106">
        <v>37</v>
      </c>
      <c r="I24" s="362">
        <v>3</v>
      </c>
      <c r="J24" s="20"/>
    </row>
    <row r="25" spans="1:10" ht="27" customHeight="1" x14ac:dyDescent="0.15">
      <c r="A25" s="126" t="s">
        <v>110</v>
      </c>
      <c r="B25" s="103">
        <v>29030</v>
      </c>
      <c r="C25" s="127">
        <v>12668</v>
      </c>
      <c r="D25" s="37">
        <f t="shared" si="3"/>
        <v>41698</v>
      </c>
      <c r="E25" s="6"/>
      <c r="F25" s="20"/>
      <c r="G25" s="361" t="s">
        <v>101</v>
      </c>
      <c r="H25" s="106">
        <v>64</v>
      </c>
      <c r="I25" s="362">
        <v>6</v>
      </c>
      <c r="J25" s="20"/>
    </row>
    <row r="26" spans="1:10" ht="27" customHeight="1" x14ac:dyDescent="0.15">
      <c r="A26" s="126" t="s">
        <v>102</v>
      </c>
      <c r="B26" s="103">
        <v>31838</v>
      </c>
      <c r="C26" s="127">
        <v>15061</v>
      </c>
      <c r="D26" s="37">
        <f t="shared" si="3"/>
        <v>46899</v>
      </c>
      <c r="E26" s="6"/>
      <c r="F26" s="20"/>
      <c r="G26" s="361" t="s">
        <v>110</v>
      </c>
      <c r="H26" s="106">
        <v>65</v>
      </c>
      <c r="I26" s="362">
        <v>7</v>
      </c>
      <c r="J26" s="20"/>
    </row>
    <row r="27" spans="1:10" ht="27" customHeight="1" x14ac:dyDescent="0.15">
      <c r="A27" s="126" t="s">
        <v>7</v>
      </c>
      <c r="B27" s="103">
        <f>42791+5710+72267</f>
        <v>120768</v>
      </c>
      <c r="C27" s="31">
        <f>43371+4508+49423</f>
        <v>97302</v>
      </c>
      <c r="D27" s="124">
        <f>SUM(B27:C27)</f>
        <v>218070</v>
      </c>
      <c r="E27" s="6"/>
      <c r="F27" s="20"/>
      <c r="G27" s="361" t="s">
        <v>102</v>
      </c>
      <c r="H27" s="106">
        <v>70</v>
      </c>
      <c r="I27" s="362">
        <v>7</v>
      </c>
      <c r="J27" s="20"/>
    </row>
    <row r="28" spans="1:10" ht="27" customHeight="1" thickBot="1" x14ac:dyDescent="0.2">
      <c r="A28" s="128" t="s">
        <v>183</v>
      </c>
      <c r="B28" s="129">
        <v>57939</v>
      </c>
      <c r="C28" s="130">
        <v>24463</v>
      </c>
      <c r="D28" s="131">
        <f t="shared" si="3"/>
        <v>82402</v>
      </c>
      <c r="E28" s="18"/>
      <c r="F28" s="363"/>
      <c r="G28" s="360" t="s">
        <v>7</v>
      </c>
      <c r="H28" s="79">
        <v>26</v>
      </c>
      <c r="I28" s="127"/>
      <c r="J28" s="20"/>
    </row>
    <row r="29" spans="1:10" ht="27" customHeight="1" thickTop="1" thickBot="1" x14ac:dyDescent="0.2">
      <c r="A29" s="133" t="s">
        <v>32</v>
      </c>
      <c r="B29" s="123">
        <f>SUM(B19:B28)</f>
        <v>1182507</v>
      </c>
      <c r="C29" s="125">
        <f>SUM(C19:C28)</f>
        <v>414497</v>
      </c>
      <c r="D29" s="33">
        <f>SUM(D19:D28)</f>
        <v>1597004</v>
      </c>
      <c r="F29" s="20"/>
      <c r="G29" s="364" t="s">
        <v>183</v>
      </c>
      <c r="H29" s="114">
        <v>188</v>
      </c>
      <c r="I29" s="186">
        <v>9</v>
      </c>
    </row>
    <row r="30" spans="1:10" ht="14.25" thickTop="1" x14ac:dyDescent="0.15">
      <c r="A30" s="15" t="s">
        <v>392</v>
      </c>
      <c r="B30" s="13"/>
      <c r="C30" s="52"/>
      <c r="D30" s="52"/>
      <c r="F30" s="20"/>
      <c r="G30" s="621" t="s">
        <v>85</v>
      </c>
      <c r="H30" s="623">
        <v>573</v>
      </c>
      <c r="I30" s="625">
        <v>37</v>
      </c>
    </row>
    <row r="31" spans="1:10" x14ac:dyDescent="0.15">
      <c r="A31" s="150" t="s">
        <v>154</v>
      </c>
      <c r="B31" s="57"/>
      <c r="C31" s="57"/>
      <c r="D31" s="57"/>
      <c r="E31" s="57"/>
      <c r="F31" s="57"/>
      <c r="G31" s="622"/>
      <c r="H31" s="624"/>
      <c r="I31" s="626"/>
    </row>
  </sheetData>
  <mergeCells count="13">
    <mergeCell ref="A1:B1"/>
    <mergeCell ref="E3:G3"/>
    <mergeCell ref="A3:A4"/>
    <mergeCell ref="H3:H4"/>
    <mergeCell ref="B3:D3"/>
    <mergeCell ref="A17:A18"/>
    <mergeCell ref="B17:D17"/>
    <mergeCell ref="F16:I16"/>
    <mergeCell ref="G30:G31"/>
    <mergeCell ref="H30:H31"/>
    <mergeCell ref="I30:I31"/>
    <mergeCell ref="G17:G18"/>
    <mergeCell ref="H17:I17"/>
  </mergeCells>
  <phoneticPr fontId="2"/>
  <pageMargins left="0.78740157480314965" right="0.78740157480314965" top="0.59055118110236227" bottom="0.59055118110236227" header="0.51181102362204722" footer="0.51181102362204722"/>
  <pageSetup paperSize="9" scale="89" orientation="portrait" r:id="rId1"/>
  <headerFooter scaleWithDoc="0" alignWithMargins="0">
    <oddFooter>&amp;C&amp;"ＭＳ Ｐ明朝,標準"&amp;A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表紙</vt:lpstr>
      <vt:lpstr>1ページ</vt:lpstr>
      <vt:lpstr>2ページ</vt:lpstr>
      <vt:lpstr>3ページ</vt:lpstr>
      <vt:lpstr>4ページ </vt:lpstr>
      <vt:lpstr>5ページ</vt:lpstr>
      <vt:lpstr>6ページ</vt:lpstr>
      <vt:lpstr>7ページ</vt:lpstr>
      <vt:lpstr>8ページ</vt:lpstr>
      <vt:lpstr>9ページ</vt:lpstr>
      <vt:lpstr>10ページ </vt:lpstr>
      <vt:lpstr>11ページ  </vt:lpstr>
      <vt:lpstr>12ページ </vt:lpstr>
      <vt:lpstr>13ページ </vt:lpstr>
      <vt:lpstr>14ページ</vt:lpstr>
      <vt:lpstr>15ページ</vt:lpstr>
      <vt:lpstr>'1ページ'!Print_Area</vt:lpstr>
      <vt:lpstr>'4ページ '!Print_Area</vt:lpstr>
      <vt:lpstr>'8ページ'!Print_Area</vt:lpstr>
      <vt:lpstr>'9ページ'!Print_Area</vt:lpstr>
      <vt:lpstr>表紙!Print_Area</vt:lpstr>
    </vt:vector>
  </TitlesOfParts>
  <Company>岡山市立中央図書館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嘉彦</dc:creator>
  <cp:lastModifiedBy>岡山市役所</cp:lastModifiedBy>
  <cp:lastPrinted>2016-05-04T08:35:01Z</cp:lastPrinted>
  <dcterms:created xsi:type="dcterms:W3CDTF">2000-04-09T00:44:21Z</dcterms:created>
  <dcterms:modified xsi:type="dcterms:W3CDTF">2016-06-07T04:39:50Z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-302216247</vt:i4>
  </property>
  <property fmtid="{D5CDD505-2E9C-101B-9397-08002B2CF9AE}" pid="3" name="_EmailSubject">
    <vt:lpwstr/>
  </property>
  <property fmtid="{D5CDD505-2E9C-101B-9397-08002B2CF9AE}" pid="4" name="_AuthorEmail">
    <vt:lpwstr>miyachin@ff.iij4u.or.jp</vt:lpwstr>
  </property>
  <property fmtid="{D5CDD505-2E9C-101B-9397-08002B2CF9AE}" pid="5" name="_AuthorEmailDisplayName">
    <vt:lpwstr>宮本　紀子</vt:lpwstr>
  </property>
  <property fmtid="{D5CDD505-2E9C-101B-9397-08002B2CF9AE}" pid="6" name="_ReviewingToolsShownOnce">
    <vt:lpwstr/>
  </property>
</Properties>
</file>